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<sst xmlns="http://schemas.openxmlformats.org/spreadsheetml/2006/main" count="299" uniqueCount="193">
  <si>
    <t>ИСПОЛНЕНИЕ КАССОВОГО ПЛАНА В ЧАСТИ ДОХОДОВ</t>
  </si>
  <si>
    <t/>
  </si>
  <si>
    <t>Коды</t>
  </si>
  <si>
    <t>на</t>
  </si>
  <si>
    <t>31.05.2024</t>
  </si>
  <si>
    <t>Дата</t>
  </si>
  <si>
    <t>Наименование учреждения</t>
  </si>
  <si>
    <t>АДМИНИСТРАЦИЯ СЕЛЬСКОГО ПОСЕЛЕНИЯ ЦИНГАЛЫ</t>
  </si>
  <si>
    <t>по ОКПО</t>
  </si>
  <si>
    <t>79553268</t>
  </si>
  <si>
    <t>Главный распорядитель (распорядитель)</t>
  </si>
  <si>
    <t>по ППП</t>
  </si>
  <si>
    <t>Наименование бюджета</t>
  </si>
  <si>
    <t>БП Цингалы</t>
  </si>
  <si>
    <t>Единица измерения: руб.</t>
  </si>
  <si>
    <t>по ОКЕИ</t>
  </si>
  <si>
    <t>383</t>
  </si>
  <si>
    <t>Ограничения:</t>
  </si>
  <si>
    <t xml:space="preserve">с=01.01.2024; по=31.05.2024; Баланс=Финансовый орган  </t>
  </si>
  <si>
    <t>Код дохода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</si>
  <si>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</si>
  <si>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</si>
  <si>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</si>
  <si>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</si>
  <si>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</si>
  <si>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</si>
  <si>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</si>
  <si>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</si>
  <si>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</si>
  <si>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</si>
  <si>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</si>
  <si>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</si>
  <si>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</si>
  <si>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</si>
  <si>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</si>
  <si>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</si>
  <si>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</si>
  <si>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</si>
  <si>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10000000 00 0000 000</t>
  </si>
  <si>
    <t>НАЛОГОВЫЕ И НЕНАЛОГОВЫЕ ДОХОДЫ</t>
  </si>
  <si>
    <t>92,69</t>
  </si>
  <si>
    <t>46,34</t>
  </si>
  <si>
    <t>10100000 00 0000 000</t>
  </si>
  <si>
    <t>НАЛОГИ НА ПРИБЫЛЬ, ДОХОДЫ</t>
  </si>
  <si>
    <t>62,80</t>
  </si>
  <si>
    <t>31,40</t>
  </si>
  <si>
    <t>10102000 01 0000 110</t>
  </si>
  <si>
    <t>Налог на доходы физических лиц</t>
  </si>
  <si>
    <t>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</si>
  <si>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</si>
  <si>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0,00</t>
  </si>
  <si>
    <t>10102010 01 1000 110</t>
  </si>
  <si>
    <t>10102010 01 3000 110</t>
  </si>
  <si>
    <t>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</si>
  <si>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</si>
  <si>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10300000 00 0000 000</t>
  </si>
  <si>
    <t>НАЛОГИ НА ТОВАРЫ (РАБОТЫ, УСЛУГИ), РЕАЛИЗУЕМЫЕ НА ТЕРРИТОРИИ РОССИЙСКОЙ ФЕДЕРАЦИИ</t>
  </si>
  <si>
    <t>100,43</t>
  </si>
  <si>
    <t>50,22</t>
  </si>
  <si>
    <t>10302000 01 0000 110</t>
  </si>
  <si>
    <t>Акцизы по подакцизным товарам (продукции), производимым на территории Российской Федерации</t>
  </si>
  <si>
    <t>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</si>
  <si>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</si>
  <si>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112,57</t>
  </si>
  <si>
    <t>56,28</t>
  </si>
  <si>
    <t>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</si>
  <si>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</si>
  <si>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</si>
  <si>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</si>
  <si>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120,55</t>
  </si>
  <si>
    <t>60,28</t>
  </si>
  <si>
    <t>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</si>
  <si>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</si>
  <si>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</si>
  <si>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</si>
  <si>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92,08</t>
  </si>
  <si>
    <t>46,04</t>
  </si>
  <si>
    <t>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</si>
  <si>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</si>
  <si>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</si>
  <si>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</si>
  <si>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110,56</t>
  </si>
  <si>
    <t>55,28</t>
  </si>
  <si>
    <t>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</si>
  <si>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</si>
  <si>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10600000 00 0000 000</t>
  </si>
  <si>
    <t>НАЛОГИ НА ИМУЩЕСТВО</t>
  </si>
  <si>
    <t>53,76</t>
  </si>
  <si>
    <t>26,88</t>
  </si>
  <si>
    <t>10601000 00 0000 110</t>
  </si>
  <si>
    <t>Налог на имущество физических лиц</t>
  </si>
  <si>
    <t>68,17</t>
  </si>
  <si>
    <t>34,09</t>
  </si>
  <si>
    <t>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</si>
  <si>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</si>
  <si>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10604000 02 0000 110</t>
  </si>
  <si>
    <t>Транспортный налог</t>
  </si>
  <si>
    <t>21,41</t>
  </si>
  <si>
    <t>10,71</t>
  </si>
  <si>
    <t>10604011 02 1000 110</t>
  </si>
  <si>
    <t>Транспортный налог с организаций</t>
  </si>
  <si>
    <t>235,29</t>
  </si>
  <si>
    <t>119,78</t>
  </si>
  <si>
    <t>10604012 02 1000 110</t>
  </si>
  <si>
    <t>Транспортный налог с физических лиц</t>
  </si>
  <si>
    <t>9,95</t>
  </si>
  <si>
    <t>4,97</t>
  </si>
  <si>
    <t>10606000 00 0000 110</t>
  </si>
  <si>
    <t>Земельный налог</t>
  </si>
  <si>
    <t>61,24</t>
  </si>
  <si>
    <t>30,62</t>
  </si>
  <si>
    <t>10606030 00 0000 110</t>
  </si>
  <si>
    <t>Земельный налог с организаций</t>
  </si>
  <si>
    <t>79,82</t>
  </si>
  <si>
    <t>39,91</t>
  </si>
  <si>
    <t>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</si>
  <si>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</si>
  <si>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10606040 00 0000 110</t>
  </si>
  <si>
    <t>Земельный налог с физических лиц</t>
  </si>
  <si>
    <t>14,78</t>
  </si>
  <si>
    <t>7,39</t>
  </si>
  <si>
    <t>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</si>
  <si>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</si>
  <si>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10800000 00 0000 000</t>
  </si>
  <si>
    <t>ГОСУДАРСТВЕННАЯ ПОШЛИНА</t>
  </si>
  <si>
    <t>20,00</t>
  </si>
  <si>
    <t>10,00</t>
  </si>
  <si>
    <t>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</si>
  <si>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</si>
  <si>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</si>
  <si>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</si>
  <si>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11100000 00 0000 000</t>
  </si>
  <si>
    <t>ДОХОДЫ ОТ ИСПОЛЬЗОВАНИЯ ИМУЩЕСТВА, НАХОДЯЩЕГОСЯ В ГОСУДАРСТВЕННОЙ И МУНИЦИПАЛЬНОЙ СОБСТВЕННОСТИ</t>
  </si>
  <si>
    <t>89,76</t>
  </si>
  <si>
    <t>44,88</t>
  </si>
  <si>
    <t>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</si>
  <si>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</si>
  <si>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</si>
  <si>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</si>
  <si>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</si>
  <si>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</si>
  <si>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11600000 00 0000 000</t>
  </si>
  <si>
    <t>ШТРАФЫ, САНКЦИИ, ВОЗМЕЩЕНИЕ УЩЕРБА</t>
  </si>
  <si>
    <t>11610000 00 0000 140</t>
  </si>
  <si>
    <t>Платежи в целях возмещения причиненного ущерба (убытков)</t>
  </si>
  <si>
    <t>11610030 14 0000 140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</si>
  <si>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</si>
  <si>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</si>
  <si>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</si>
  <si>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20000000 00 0000 000</t>
  </si>
  <si>
    <t>БЕЗВОЗМЕЗДНЫЕ ПОСТУПЛЕНИЯ</t>
  </si>
  <si>
    <t>97,66</t>
  </si>
  <si>
    <t>48,83</t>
  </si>
  <si>
    <t>20200000 00 0000 000</t>
  </si>
  <si>
    <t>БЕЗВОЗМЕЗДНЫЕ ПОСТУПЛЕНИЯ ОТ ДРУГИХ БЮДЖЕТОВ БЮДЖЕТНОЙ СИСТЕМЫ РОССИЙСКОЙ ФЕДЕРАЦИИ</t>
  </si>
  <si>
    <t>20210000 00 0000 150</t>
  </si>
  <si>
    <t>Дотации бюджетам бюджетной системы Российской Федерации</t>
  </si>
  <si>
    <t>100,00</t>
  </si>
  <si>
    <t>50,00</t>
  </si>
  <si>
    <t>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</si>
  <si>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</si>
  <si>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</si>
  <si>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</si>
  <si>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20220000 00 0000 150</t>
  </si>
  <si>
    <t>Субсидии бюджетам бюджетной системы Российской Федерации (межбюджетные субсидии)</t>
  </si>
  <si>
    <t>20229999 00 0000 150</t>
  </si>
  <si>
    <t>Прочие субсидии</t>
  </si>
  <si>
    <t>20229999 10 0000 150</t>
  </si>
  <si>
    <t>Прочие субсидии бюджетам сельских поселений</t>
  </si>
  <si>
    <t>20230000 00 0000 150</t>
  </si>
  <si>
    <t>Субвенции бюджетам бюджетной системы Российской Федерации</t>
  </si>
  <si>
    <t>26,64</t>
  </si>
  <si>
    <t>13,32</t>
  </si>
  <si>
    <t>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</si>
  <si>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</si>
  <si>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</si>
  <si>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</si>
  <si>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20240000 00 0000 150</t>
  </si>
  <si>
    <t>Иные межбюджетные трансферты</t>
  </si>
  <si>
    <t>86,86</t>
  </si>
  <si>
    <t>43,43</t>
  </si>
  <si>
    <t>20240014 00 0000 150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</si>
  <si>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</si>
  <si>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</si>
  <si>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</si>
  <si>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20249999 00 0000 150</t>
  </si>
  <si>
    <t>Прочие межбюджетные трансферты, передаваемые бюджетам</t>
  </si>
  <si>
    <t>83,33</t>
  </si>
  <si>
    <t>41,67</t>
  </si>
  <si>
    <t>20249999 10 0000 150</t>
  </si>
  <si>
    <t>Прочие межбюджетные трансферты, передаваемые бюджетам сельских поселений</t>
  </si>
  <si>
    <t>ИТОГО</t>
  </si>
  <si>
    <t>(дата)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</si>
</sst>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13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" t="s">
        <v>2</v>
      </c>
    </row>
    <row r="3" spans="1:19" s="1" customFormat="1" ht="13.5" customHeight="1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20" t="s">
        <v>4</v>
      </c>
      <c r="K3" s="20"/>
      <c r="L3" s="21" t="s">
        <v>5</v>
      </c>
      <c r="M3" s="21"/>
      <c r="N3" s="21"/>
      <c r="O3" s="21"/>
      <c r="P3" s="21"/>
      <c r="Q3" s="21"/>
      <c r="R3" s="21"/>
      <c r="S3" s="3">
        <v>45443</v>
      </c>
    </row>
    <row r="4" spans="1:19" s="1" customFormat="1" ht="15.7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4" t="s">
        <v>1</v>
      </c>
    </row>
    <row r="5" spans="1:19" s="1" customFormat="1" ht="15" customHeight="1">
      <c r="A5" s="22" t="s">
        <v>6</v>
      </c>
      <c r="B5" s="22"/>
      <c r="C5" s="22"/>
      <c r="D5" s="22"/>
      <c r="E5" s="22"/>
      <c r="F5" s="22"/>
      <c r="G5" s="23" t="s">
        <v>7</v>
      </c>
      <c r="H5" s="23"/>
      <c r="I5" s="23"/>
      <c r="J5" s="23"/>
      <c r="K5" s="23"/>
      <c r="L5" s="23"/>
      <c r="M5" s="23"/>
      <c r="N5" s="23"/>
      <c r="O5" s="23"/>
      <c r="P5" s="23"/>
      <c r="Q5" s="21" t="s">
        <v>8</v>
      </c>
      <c r="R5" s="21"/>
      <c r="S5" s="5" t="s">
        <v>9</v>
      </c>
    </row>
    <row r="6" spans="1:19" s="1" customFormat="1" ht="15" customHeight="1">
      <c r="A6" s="22" t="s">
        <v>10</v>
      </c>
      <c r="B6" s="22"/>
      <c r="C6" s="22"/>
      <c r="D6" s="22"/>
      <c r="E6" s="22"/>
      <c r="F6" s="22"/>
      <c r="G6" s="22"/>
      <c r="H6" s="23" t="s">
        <v>1</v>
      </c>
      <c r="I6" s="23"/>
      <c r="J6" s="23"/>
      <c r="K6" s="23"/>
      <c r="L6" s="23"/>
      <c r="M6" s="23"/>
      <c r="N6" s="23"/>
      <c r="O6" s="23"/>
      <c r="P6" s="23"/>
      <c r="Q6" s="21" t="s">
        <v>11</v>
      </c>
      <c r="R6" s="21"/>
      <c r="S6" s="5" t="s">
        <v>1</v>
      </c>
    </row>
    <row r="7" spans="1:19" s="1" customFormat="1" ht="15" customHeight="1">
      <c r="A7" s="22" t="s">
        <v>12</v>
      </c>
      <c r="B7" s="22"/>
      <c r="C7" s="22"/>
      <c r="D7" s="23" t="s">
        <v>13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1" t="s">
        <v>1</v>
      </c>
      <c r="R7" s="21"/>
      <c r="S7" s="5" t="s">
        <v>1</v>
      </c>
    </row>
    <row r="8" spans="1:19" s="1" customFormat="1" ht="13.5" customHeight="1">
      <c r="A8" s="22" t="s">
        <v>14</v>
      </c>
      <c r="B8" s="22"/>
      <c r="C8" s="22"/>
      <c r="D8" s="22"/>
      <c r="E8" s="24" t="s">
        <v>1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1" t="s">
        <v>15</v>
      </c>
      <c r="R8" s="21"/>
      <c r="S8" s="6" t="s">
        <v>16</v>
      </c>
    </row>
    <row r="9" spans="1:19" s="1" customFormat="1" ht="13.5" customHeight="1">
      <c r="A9" s="22" t="s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1" customFormat="1" ht="13.5" customHeight="1">
      <c r="A10" s="7" t="s">
        <v>17</v>
      </c>
      <c r="B10" s="22" t="s">
        <v>18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1" customFormat="1" ht="13.5" customHeight="1">
      <c r="A11" s="22" t="s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" customFormat="1" ht="13.5" customHeight="1">
      <c r="A12" s="25" t="s">
        <v>19</v>
      </c>
      <c r="B12" s="25"/>
      <c r="C12" s="25"/>
      <c r="D12" s="25"/>
      <c r="E12" s="25"/>
      <c r="F12" s="26" t="s">
        <v>20</v>
      </c>
      <c r="G12" s="26"/>
      <c r="H12" s="26"/>
      <c r="I12" s="27" t="s">
        <v>21</v>
      </c>
      <c r="J12" s="27"/>
      <c r="K12" s="27"/>
      <c r="L12" s="27"/>
      <c r="M12" s="27" t="s">
        <v>24</v>
      </c>
      <c r="N12" s="27" t="s">
        <v>25</v>
      </c>
      <c r="O12" s="27"/>
      <c r="P12" s="25" t="s">
        <v>28</v>
      </c>
      <c r="Q12" s="25"/>
      <c r="R12" s="25"/>
      <c r="S12" s="25"/>
    </row>
    <row r="13" spans="1:19" s="1" customFormat="1" ht="33.75" customHeight="1">
      <c r="A13" s="25"/>
      <c r="B13" s="25"/>
      <c r="C13" s="25"/>
      <c r="D13" s="25"/>
      <c r="E13" s="25"/>
      <c r="F13" s="26"/>
      <c r="G13" s="26"/>
      <c r="H13" s="26"/>
      <c r="I13" s="28" t="s">
        <v>22</v>
      </c>
      <c r="J13" s="28"/>
      <c r="K13" s="29" t="s">
        <v>23</v>
      </c>
      <c r="L13" s="29"/>
      <c r="M13" s="27"/>
      <c r="N13" s="8" t="s">
        <v>26</v>
      </c>
      <c r="O13" s="9" t="s">
        <v>27</v>
      </c>
      <c r="P13" s="28" t="s">
        <v>26</v>
      </c>
      <c r="Q13" s="28"/>
      <c r="R13" s="30" t="s">
        <v>27</v>
      </c>
      <c r="S13" s="30"/>
    </row>
    <row r="14" spans="1:19" s="1" customFormat="1" ht="12.75" customHeight="1">
      <c r="A14" s="31" t="s">
        <v>29</v>
      </c>
      <c r="B14" s="31"/>
      <c r="C14" s="31"/>
      <c r="D14" s="31"/>
      <c r="E14" s="31"/>
      <c r="F14" s="32" t="s">
        <v>30</v>
      </c>
      <c r="G14" s="32"/>
      <c r="H14" s="32"/>
      <c r="I14" s="33" t="s">
        <v>31</v>
      </c>
      <c r="J14" s="33"/>
      <c r="K14" s="32" t="s">
        <v>32</v>
      </c>
      <c r="L14" s="32"/>
      <c r="M14" s="11" t="s">
        <v>33</v>
      </c>
      <c r="N14" s="11" t="s">
        <v>34</v>
      </c>
      <c r="O14" s="10" t="s">
        <v>35</v>
      </c>
      <c r="P14" s="33" t="s">
        <v>36</v>
      </c>
      <c r="Q14" s="33"/>
      <c r="R14" s="34" t="s">
        <v>37</v>
      </c>
      <c r="S14" s="34"/>
    </row>
    <row r="15" spans="1:19" s="1" customFormat="1" ht="13.5" customHeight="1">
      <c r="A15" s="35" t="s">
        <v>38</v>
      </c>
      <c r="B15" s="35"/>
      <c r="C15" s="35"/>
      <c r="D15" s="35"/>
      <c r="E15" s="35"/>
      <c r="F15" s="36" t="s">
        <v>39</v>
      </c>
      <c r="G15" s="36"/>
      <c r="H15" s="36"/>
      <c r="I15" s="37">
        <f>2405110</f>
        <v>2405110</v>
      </c>
      <c r="J15" s="37"/>
      <c r="K15" s="38">
        <f>4810200</f>
        <v>4810200</v>
      </c>
      <c r="L15" s="38"/>
      <c r="M15" s="12">
        <f>2229256.12</f>
        <v>2229256.12</v>
      </c>
      <c r="N15" s="13" t="s">
        <v>40</v>
      </c>
      <c r="O15" s="14" t="s">
        <v>41</v>
      </c>
      <c r="P15" s="37">
        <f>175853.88</f>
        <v>175853.88</v>
      </c>
      <c r="Q15" s="37"/>
      <c r="R15" s="39">
        <f>2580943.88</f>
        <v>2580943.88</v>
      </c>
      <c r="S15" s="39"/>
    </row>
    <row r="16" spans="1:19" s="1" customFormat="1" ht="13.5" customHeight="1">
      <c r="A16" s="35" t="s">
        <v>42</v>
      </c>
      <c r="B16" s="35"/>
      <c r="C16" s="35"/>
      <c r="D16" s="35"/>
      <c r="E16" s="35"/>
      <c r="F16" s="36" t="s">
        <v>43</v>
      </c>
      <c r="G16" s="36"/>
      <c r="H16" s="36"/>
      <c r="I16" s="37">
        <f>375000</f>
        <v>375000</v>
      </c>
      <c r="J16" s="37"/>
      <c r="K16" s="38">
        <f>750000</f>
        <v>750000</v>
      </c>
      <c r="L16" s="38"/>
      <c r="M16" s="12">
        <f>235490.8</f>
        <v>235490.8</v>
      </c>
      <c r="N16" s="13" t="s">
        <v>44</v>
      </c>
      <c r="O16" s="14" t="s">
        <v>45</v>
      </c>
      <c r="P16" s="37">
        <f>139509.2</f>
        <v>139509.2</v>
      </c>
      <c r="Q16" s="37"/>
      <c r="R16" s="39">
        <f>514509.2</f>
        <v>514509.2</v>
      </c>
      <c r="S16" s="39"/>
    </row>
    <row r="17" spans="1:19" s="1" customFormat="1" ht="13.5" customHeight="1">
      <c r="A17" s="35" t="s">
        <v>46</v>
      </c>
      <c r="B17" s="35"/>
      <c r="C17" s="35"/>
      <c r="D17" s="35"/>
      <c r="E17" s="35"/>
      <c r="F17" s="36" t="s">
        <v>47</v>
      </c>
      <c r="G17" s="36"/>
      <c r="H17" s="36"/>
      <c r="I17" s="37">
        <f>375000</f>
        <v>375000</v>
      </c>
      <c r="J17" s="37"/>
      <c r="K17" s="38">
        <f>750000</f>
        <v>750000</v>
      </c>
      <c r="L17" s="38"/>
      <c r="M17" s="12">
        <f>235490.8</f>
        <v>235490.8</v>
      </c>
      <c r="N17" s="13" t="s">
        <v>44</v>
      </c>
      <c r="O17" s="14" t="s">
        <v>45</v>
      </c>
      <c r="P17" s="37">
        <f>139509.2</f>
        <v>139509.2</v>
      </c>
      <c r="Q17" s="37"/>
      <c r="R17" s="39">
        <f>514509.2</f>
        <v>514509.2</v>
      </c>
      <c r="S17" s="39"/>
    </row>
    <row r="18" spans="1:19" s="1" customFormat="1" ht="106.5" customHeight="1">
      <c r="A18" s="35" t="s">
        <v>48</v>
      </c>
      <c r="B18" s="35"/>
      <c r="C18" s="35"/>
      <c r="D18" s="35"/>
      <c r="E18" s="35"/>
      <c r="F18" s="36" t="s">
        <v>49</v>
      </c>
      <c r="G18" s="36"/>
      <c r="H18" s="36"/>
      <c r="I18" s="37">
        <f>375000</f>
        <v>375000</v>
      </c>
      <c r="J18" s="37"/>
      <c r="K18" s="38">
        <f>750000</f>
        <v>750000</v>
      </c>
      <c r="L18" s="38"/>
      <c r="M18" s="13" t="s">
        <v>1</v>
      </c>
      <c r="N18" s="13" t="s">
        <v>50</v>
      </c>
      <c r="O18" s="14" t="s">
        <v>50</v>
      </c>
      <c r="P18" s="37">
        <f>375000</f>
        <v>375000</v>
      </c>
      <c r="Q18" s="37"/>
      <c r="R18" s="39">
        <f>750000</f>
        <v>750000</v>
      </c>
      <c r="S18" s="39"/>
    </row>
    <row r="19" spans="1:19" s="1" customFormat="1" ht="106.5" customHeight="1">
      <c r="A19" s="35" t="s">
        <v>51</v>
      </c>
      <c r="B19" s="35"/>
      <c r="C19" s="35"/>
      <c r="D19" s="35"/>
      <c r="E19" s="35"/>
      <c r="F19" s="36" t="s">
        <v>49</v>
      </c>
      <c r="G19" s="36"/>
      <c r="H19" s="36"/>
      <c r="I19" s="40" t="s">
        <v>1</v>
      </c>
      <c r="J19" s="40"/>
      <c r="K19" s="41" t="s">
        <v>1</v>
      </c>
      <c r="L19" s="41"/>
      <c r="M19" s="12">
        <f>231161.83</f>
        <v>231161.83</v>
      </c>
      <c r="N19" s="13" t="s">
        <v>50</v>
      </c>
      <c r="O19" s="14" t="s">
        <v>50</v>
      </c>
      <c r="P19" s="37">
        <f>-231161.83</f>
        <v>-231161.83</v>
      </c>
      <c r="Q19" s="37"/>
      <c r="R19" s="39">
        <f>-231161.83</f>
        <v>-231161.83</v>
      </c>
      <c r="S19" s="39"/>
    </row>
    <row r="20" spans="1:19" s="1" customFormat="1" ht="106.5" customHeight="1">
      <c r="A20" s="35" t="s">
        <v>52</v>
      </c>
      <c r="B20" s="35"/>
      <c r="C20" s="35"/>
      <c r="D20" s="35"/>
      <c r="E20" s="35"/>
      <c r="F20" s="36" t="s">
        <v>49</v>
      </c>
      <c r="G20" s="36"/>
      <c r="H20" s="36"/>
      <c r="I20" s="40" t="s">
        <v>1</v>
      </c>
      <c r="J20" s="40"/>
      <c r="K20" s="41" t="s">
        <v>1</v>
      </c>
      <c r="L20" s="41"/>
      <c r="M20" s="12">
        <f>4318.52</f>
        <v>4318.52</v>
      </c>
      <c r="N20" s="13" t="s">
        <v>50</v>
      </c>
      <c r="O20" s="14" t="s">
        <v>50</v>
      </c>
      <c r="P20" s="37">
        <f>-4318.52</f>
        <v>-4318.52</v>
      </c>
      <c r="Q20" s="37"/>
      <c r="R20" s="39">
        <f>-4318.52</f>
        <v>-4318.52</v>
      </c>
      <c r="S20" s="39"/>
    </row>
    <row r="21" spans="1:19" s="1" customFormat="1" ht="75.75" customHeight="1">
      <c r="A21" s="35" t="s">
        <v>53</v>
      </c>
      <c r="B21" s="35"/>
      <c r="C21" s="35"/>
      <c r="D21" s="35"/>
      <c r="E21" s="35"/>
      <c r="F21" s="36" t="s">
        <v>54</v>
      </c>
      <c r="G21" s="36"/>
      <c r="H21" s="36"/>
      <c r="I21" s="40" t="s">
        <v>1</v>
      </c>
      <c r="J21" s="40"/>
      <c r="K21" s="41" t="s">
        <v>1</v>
      </c>
      <c r="L21" s="41"/>
      <c r="M21" s="12">
        <f>10.45</f>
        <v>10.45</v>
      </c>
      <c r="N21" s="13" t="s">
        <v>50</v>
      </c>
      <c r="O21" s="14" t="s">
        <v>50</v>
      </c>
      <c r="P21" s="37">
        <f>-10.45</f>
        <v>-10.45</v>
      </c>
      <c r="Q21" s="37"/>
      <c r="R21" s="39">
        <f>-10.45</f>
        <v>-10.45</v>
      </c>
      <c r="S21" s="39"/>
    </row>
    <row r="22" spans="1:19" s="1" customFormat="1" ht="33.75" customHeight="1">
      <c r="A22" s="35" t="s">
        <v>55</v>
      </c>
      <c r="B22" s="35"/>
      <c r="C22" s="35"/>
      <c r="D22" s="35"/>
      <c r="E22" s="35"/>
      <c r="F22" s="36" t="s">
        <v>56</v>
      </c>
      <c r="G22" s="36"/>
      <c r="H22" s="36"/>
      <c r="I22" s="37">
        <f>1664600</f>
        <v>1664600</v>
      </c>
      <c r="J22" s="37"/>
      <c r="K22" s="38">
        <f>3329200</f>
        <v>3329200</v>
      </c>
      <c r="L22" s="38"/>
      <c r="M22" s="12">
        <f>1671785.2</f>
        <v>1671785.2</v>
      </c>
      <c r="N22" s="13" t="s">
        <v>57</v>
      </c>
      <c r="O22" s="14" t="s">
        <v>58</v>
      </c>
      <c r="P22" s="37">
        <f>-7185.2</f>
        <v>-7185.2</v>
      </c>
      <c r="Q22" s="37"/>
      <c r="R22" s="39">
        <f>1657414.8</f>
        <v>1657414.8</v>
      </c>
      <c r="S22" s="39"/>
    </row>
    <row r="23" spans="1:19" s="1" customFormat="1" ht="33.75" customHeight="1">
      <c r="A23" s="35" t="s">
        <v>59</v>
      </c>
      <c r="B23" s="35"/>
      <c r="C23" s="35"/>
      <c r="D23" s="35"/>
      <c r="E23" s="35"/>
      <c r="F23" s="36" t="s">
        <v>60</v>
      </c>
      <c r="G23" s="36"/>
      <c r="H23" s="36"/>
      <c r="I23" s="37">
        <f>1664600</f>
        <v>1664600</v>
      </c>
      <c r="J23" s="37"/>
      <c r="K23" s="38">
        <f>3329200</f>
        <v>3329200</v>
      </c>
      <c r="L23" s="38"/>
      <c r="M23" s="12">
        <f>1671785.2</f>
        <v>1671785.2</v>
      </c>
      <c r="N23" s="13" t="s">
        <v>57</v>
      </c>
      <c r="O23" s="14" t="s">
        <v>58</v>
      </c>
      <c r="P23" s="37">
        <f>-7185.2</f>
        <v>-7185.2</v>
      </c>
      <c r="Q23" s="37"/>
      <c r="R23" s="39">
        <f>1657414.8</f>
        <v>1657414.8</v>
      </c>
      <c r="S23" s="39"/>
    </row>
    <row r="24" spans="1:19" s="1" customFormat="1" ht="66" customHeight="1">
      <c r="A24" s="35" t="s">
        <v>61</v>
      </c>
      <c r="B24" s="35"/>
      <c r="C24" s="35"/>
      <c r="D24" s="35"/>
      <c r="E24" s="35"/>
      <c r="F24" s="36" t="s">
        <v>62</v>
      </c>
      <c r="G24" s="36"/>
      <c r="H24" s="36"/>
      <c r="I24" s="37">
        <f>750650</f>
        <v>750650</v>
      </c>
      <c r="J24" s="37"/>
      <c r="K24" s="38">
        <f>1501300</f>
        <v>1501300</v>
      </c>
      <c r="L24" s="38"/>
      <c r="M24" s="12">
        <f>844992.28</f>
        <v>844992.28</v>
      </c>
      <c r="N24" s="13" t="s">
        <v>63</v>
      </c>
      <c r="O24" s="14" t="s">
        <v>64</v>
      </c>
      <c r="P24" s="37">
        <f>-94342.28</f>
        <v>-94342.28</v>
      </c>
      <c r="Q24" s="37"/>
      <c r="R24" s="39">
        <f>656307.72</f>
        <v>656307.72</v>
      </c>
      <c r="S24" s="39"/>
    </row>
    <row r="25" spans="1:19" s="1" customFormat="1" ht="96.75" customHeight="1">
      <c r="A25" s="35" t="s">
        <v>65</v>
      </c>
      <c r="B25" s="35"/>
      <c r="C25" s="35"/>
      <c r="D25" s="35"/>
      <c r="E25" s="35"/>
      <c r="F25" s="36" t="s">
        <v>66</v>
      </c>
      <c r="G25" s="36"/>
      <c r="H25" s="36"/>
      <c r="I25" s="37">
        <f>750650</f>
        <v>750650</v>
      </c>
      <c r="J25" s="37"/>
      <c r="K25" s="38">
        <f>1501300</f>
        <v>1501300</v>
      </c>
      <c r="L25" s="38"/>
      <c r="M25" s="12">
        <f>844992.28</f>
        <v>844992.28</v>
      </c>
      <c r="N25" s="13" t="s">
        <v>63</v>
      </c>
      <c r="O25" s="14" t="s">
        <v>64</v>
      </c>
      <c r="P25" s="37">
        <f>-94342.28</f>
        <v>-94342.28</v>
      </c>
      <c r="Q25" s="37"/>
      <c r="R25" s="39">
        <f>656307.72</f>
        <v>656307.72</v>
      </c>
      <c r="S25" s="39"/>
    </row>
    <row r="26" spans="1:19" s="1" customFormat="1" ht="75.75" customHeight="1">
      <c r="A26" s="35" t="s">
        <v>67</v>
      </c>
      <c r="B26" s="35"/>
      <c r="C26" s="35"/>
      <c r="D26" s="35"/>
      <c r="E26" s="35"/>
      <c r="F26" s="36" t="s">
        <v>68</v>
      </c>
      <c r="G26" s="36"/>
      <c r="H26" s="36"/>
      <c r="I26" s="37">
        <f>3900</f>
        <v>3900</v>
      </c>
      <c r="J26" s="37"/>
      <c r="K26" s="38">
        <f>7800</f>
        <v>7800</v>
      </c>
      <c r="L26" s="38"/>
      <c r="M26" s="12">
        <f>4701.59</f>
        <v>4701.59</v>
      </c>
      <c r="N26" s="13" t="s">
        <v>69</v>
      </c>
      <c r="O26" s="14" t="s">
        <v>70</v>
      </c>
      <c r="P26" s="37">
        <f>-801.59</f>
        <v>-801.59</v>
      </c>
      <c r="Q26" s="37"/>
      <c r="R26" s="39">
        <f>3098.41</f>
        <v>3098.41</v>
      </c>
      <c r="S26" s="39"/>
    </row>
    <row r="27" spans="1:19" s="1" customFormat="1" ht="106.5" customHeight="1">
      <c r="A27" s="35" t="s">
        <v>71</v>
      </c>
      <c r="B27" s="35"/>
      <c r="C27" s="35"/>
      <c r="D27" s="35"/>
      <c r="E27" s="35"/>
      <c r="F27" s="36" t="s">
        <v>72</v>
      </c>
      <c r="G27" s="36"/>
      <c r="H27" s="36"/>
      <c r="I27" s="37">
        <f>3900</f>
        <v>3900</v>
      </c>
      <c r="J27" s="37"/>
      <c r="K27" s="38">
        <f>7800</f>
        <v>7800</v>
      </c>
      <c r="L27" s="38"/>
      <c r="M27" s="12">
        <f>4701.59</f>
        <v>4701.59</v>
      </c>
      <c r="N27" s="13" t="s">
        <v>69</v>
      </c>
      <c r="O27" s="14" t="s">
        <v>70</v>
      </c>
      <c r="P27" s="37">
        <f>-801.59</f>
        <v>-801.59</v>
      </c>
      <c r="Q27" s="37"/>
      <c r="R27" s="39">
        <f>3098.41</f>
        <v>3098.41</v>
      </c>
      <c r="S27" s="39"/>
    </row>
    <row r="28" spans="1:19" s="1" customFormat="1" ht="66" customHeight="1">
      <c r="A28" s="35" t="s">
        <v>73</v>
      </c>
      <c r="B28" s="35"/>
      <c r="C28" s="35"/>
      <c r="D28" s="35"/>
      <c r="E28" s="35"/>
      <c r="F28" s="36" t="s">
        <v>74</v>
      </c>
      <c r="G28" s="36"/>
      <c r="H28" s="36"/>
      <c r="I28" s="37">
        <f>996150</f>
        <v>996150</v>
      </c>
      <c r="J28" s="37"/>
      <c r="K28" s="38">
        <f>1992300</f>
        <v>1992300</v>
      </c>
      <c r="L28" s="38"/>
      <c r="M28" s="12">
        <f>917284.96</f>
        <v>917284.96</v>
      </c>
      <c r="N28" s="13" t="s">
        <v>75</v>
      </c>
      <c r="O28" s="14" t="s">
        <v>76</v>
      </c>
      <c r="P28" s="37">
        <f>78865.04</f>
        <v>78865.04</v>
      </c>
      <c r="Q28" s="37"/>
      <c r="R28" s="39">
        <f>1075015.04</f>
        <v>1075015.04</v>
      </c>
      <c r="S28" s="39"/>
    </row>
    <row r="29" spans="1:19" s="1" customFormat="1" ht="96.75" customHeight="1">
      <c r="A29" s="35" t="s">
        <v>77</v>
      </c>
      <c r="B29" s="35"/>
      <c r="C29" s="35"/>
      <c r="D29" s="35"/>
      <c r="E29" s="35"/>
      <c r="F29" s="36" t="s">
        <v>78</v>
      </c>
      <c r="G29" s="36"/>
      <c r="H29" s="36"/>
      <c r="I29" s="37">
        <f>996150</f>
        <v>996150</v>
      </c>
      <c r="J29" s="37"/>
      <c r="K29" s="38">
        <f>1992300</f>
        <v>1992300</v>
      </c>
      <c r="L29" s="38"/>
      <c r="M29" s="12">
        <f>917284.96</f>
        <v>917284.96</v>
      </c>
      <c r="N29" s="13" t="s">
        <v>75</v>
      </c>
      <c r="O29" s="14" t="s">
        <v>76</v>
      </c>
      <c r="P29" s="37">
        <f>78865.04</f>
        <v>78865.04</v>
      </c>
      <c r="Q29" s="37"/>
      <c r="R29" s="39">
        <f>1075015.04</f>
        <v>1075015.04</v>
      </c>
      <c r="S29" s="39"/>
    </row>
    <row r="30" spans="1:19" s="1" customFormat="1" ht="66" customHeight="1">
      <c r="A30" s="35" t="s">
        <v>79</v>
      </c>
      <c r="B30" s="35"/>
      <c r="C30" s="35"/>
      <c r="D30" s="35"/>
      <c r="E30" s="35"/>
      <c r="F30" s="36" t="s">
        <v>80</v>
      </c>
      <c r="G30" s="36"/>
      <c r="H30" s="36"/>
      <c r="I30" s="37">
        <f>-86100</f>
        <v>-86100</v>
      </c>
      <c r="J30" s="37"/>
      <c r="K30" s="38">
        <f>-172200</f>
        <v>-172200</v>
      </c>
      <c r="L30" s="38"/>
      <c r="M30" s="12">
        <f>-95193.63</f>
        <v>-95193.63</v>
      </c>
      <c r="N30" s="13" t="s">
        <v>81</v>
      </c>
      <c r="O30" s="14" t="s">
        <v>82</v>
      </c>
      <c r="P30" s="37">
        <f>9093.63</f>
        <v>9093.63</v>
      </c>
      <c r="Q30" s="37"/>
      <c r="R30" s="39">
        <f>-77006.37</f>
        <v>-77006.37</v>
      </c>
      <c r="S30" s="39"/>
    </row>
    <row r="31" spans="1:19" s="1" customFormat="1" ht="96.75" customHeight="1">
      <c r="A31" s="35" t="s">
        <v>83</v>
      </c>
      <c r="B31" s="35"/>
      <c r="C31" s="35"/>
      <c r="D31" s="35"/>
      <c r="E31" s="35"/>
      <c r="F31" s="36" t="s">
        <v>84</v>
      </c>
      <c r="G31" s="36"/>
      <c r="H31" s="36"/>
      <c r="I31" s="37">
        <f>-86100</f>
        <v>-86100</v>
      </c>
      <c r="J31" s="37"/>
      <c r="K31" s="38">
        <f>-172200</f>
        <v>-172200</v>
      </c>
      <c r="L31" s="38"/>
      <c r="M31" s="12">
        <f>-95193.63</f>
        <v>-95193.63</v>
      </c>
      <c r="N31" s="13" t="s">
        <v>81</v>
      </c>
      <c r="O31" s="14" t="s">
        <v>82</v>
      </c>
      <c r="P31" s="37">
        <f>9093.63</f>
        <v>9093.63</v>
      </c>
      <c r="Q31" s="37"/>
      <c r="R31" s="39">
        <f>-77006.37</f>
        <v>-77006.37</v>
      </c>
      <c r="S31" s="39"/>
    </row>
    <row r="32" spans="1:19" s="1" customFormat="1" ht="13.5" customHeight="1">
      <c r="A32" s="35" t="s">
        <v>85</v>
      </c>
      <c r="B32" s="35"/>
      <c r="C32" s="35"/>
      <c r="D32" s="35"/>
      <c r="E32" s="35"/>
      <c r="F32" s="36" t="s">
        <v>86</v>
      </c>
      <c r="G32" s="36"/>
      <c r="H32" s="36"/>
      <c r="I32" s="37">
        <f>47510</f>
        <v>47510</v>
      </c>
      <c r="J32" s="37"/>
      <c r="K32" s="38">
        <f>95000</f>
        <v>95000</v>
      </c>
      <c r="L32" s="38"/>
      <c r="M32" s="12">
        <f>25540.47</f>
        <v>25540.47</v>
      </c>
      <c r="N32" s="13" t="s">
        <v>87</v>
      </c>
      <c r="O32" s="14" t="s">
        <v>88</v>
      </c>
      <c r="P32" s="37">
        <f>21969.53</f>
        <v>21969.53</v>
      </c>
      <c r="Q32" s="37"/>
      <c r="R32" s="39">
        <f>69459.53</f>
        <v>69459.53</v>
      </c>
      <c r="S32" s="39"/>
    </row>
    <row r="33" spans="1:19" s="1" customFormat="1" ht="13.5" customHeight="1">
      <c r="A33" s="35" t="s">
        <v>89</v>
      </c>
      <c r="B33" s="35"/>
      <c r="C33" s="35"/>
      <c r="D33" s="35"/>
      <c r="E33" s="35"/>
      <c r="F33" s="36" t="s">
        <v>90</v>
      </c>
      <c r="G33" s="36"/>
      <c r="H33" s="36"/>
      <c r="I33" s="37">
        <f>12000</f>
        <v>12000</v>
      </c>
      <c r="J33" s="37"/>
      <c r="K33" s="38">
        <f>24000</f>
        <v>24000</v>
      </c>
      <c r="L33" s="38"/>
      <c r="M33" s="12">
        <f>8180.55</f>
        <v>8180.55</v>
      </c>
      <c r="N33" s="13" t="s">
        <v>91</v>
      </c>
      <c r="O33" s="14" t="s">
        <v>92</v>
      </c>
      <c r="P33" s="37">
        <f>3819.45</f>
        <v>3819.45</v>
      </c>
      <c r="Q33" s="37"/>
      <c r="R33" s="39">
        <f>15819.45</f>
        <v>15819.45</v>
      </c>
      <c r="S33" s="39"/>
    </row>
    <row r="34" spans="1:19" s="1" customFormat="1" ht="45" customHeight="1">
      <c r="A34" s="35" t="s">
        <v>93</v>
      </c>
      <c r="B34" s="35"/>
      <c r="C34" s="35"/>
      <c r="D34" s="35"/>
      <c r="E34" s="35"/>
      <c r="F34" s="36" t="s">
        <v>94</v>
      </c>
      <c r="G34" s="36"/>
      <c r="H34" s="36"/>
      <c r="I34" s="37">
        <f>12000</f>
        <v>12000</v>
      </c>
      <c r="J34" s="37"/>
      <c r="K34" s="38">
        <f>24000</f>
        <v>24000</v>
      </c>
      <c r="L34" s="38"/>
      <c r="M34" s="12">
        <f>8180.55</f>
        <v>8180.55</v>
      </c>
      <c r="N34" s="13" t="s">
        <v>91</v>
      </c>
      <c r="O34" s="14" t="s">
        <v>92</v>
      </c>
      <c r="P34" s="37">
        <f>3819.45</f>
        <v>3819.45</v>
      </c>
      <c r="Q34" s="37"/>
      <c r="R34" s="39">
        <f>15819.45</f>
        <v>15819.45</v>
      </c>
      <c r="S34" s="39"/>
    </row>
    <row r="35" spans="1:19" s="1" customFormat="1" ht="13.5" customHeight="1">
      <c r="A35" s="35" t="s">
        <v>95</v>
      </c>
      <c r="B35" s="35"/>
      <c r="C35" s="35"/>
      <c r="D35" s="35"/>
      <c r="E35" s="35"/>
      <c r="F35" s="36" t="s">
        <v>96</v>
      </c>
      <c r="G35" s="36"/>
      <c r="H35" s="36"/>
      <c r="I35" s="37">
        <f>11010</f>
        <v>11010</v>
      </c>
      <c r="J35" s="37"/>
      <c r="K35" s="38">
        <f>22000</f>
        <v>22000</v>
      </c>
      <c r="L35" s="38"/>
      <c r="M35" s="12">
        <f>2357</f>
        <v>2357</v>
      </c>
      <c r="N35" s="13" t="s">
        <v>97</v>
      </c>
      <c r="O35" s="14" t="s">
        <v>98</v>
      </c>
      <c r="P35" s="37">
        <f>8653</f>
        <v>8653</v>
      </c>
      <c r="Q35" s="37"/>
      <c r="R35" s="39">
        <f>19643</f>
        <v>19643</v>
      </c>
      <c r="S35" s="39"/>
    </row>
    <row r="36" spans="1:19" s="1" customFormat="1" ht="13.5" customHeight="1">
      <c r="A36" s="35" t="s">
        <v>99</v>
      </c>
      <c r="B36" s="35"/>
      <c r="C36" s="35"/>
      <c r="D36" s="35"/>
      <c r="E36" s="35"/>
      <c r="F36" s="36" t="s">
        <v>100</v>
      </c>
      <c r="G36" s="36"/>
      <c r="H36" s="36"/>
      <c r="I36" s="37">
        <f>560</f>
        <v>560</v>
      </c>
      <c r="J36" s="37"/>
      <c r="K36" s="38">
        <f>1100</f>
        <v>1100</v>
      </c>
      <c r="L36" s="38"/>
      <c r="M36" s="12">
        <f>1317.6</f>
        <v>1317.6</v>
      </c>
      <c r="N36" s="13" t="s">
        <v>101</v>
      </c>
      <c r="O36" s="14" t="s">
        <v>102</v>
      </c>
      <c r="P36" s="37">
        <f>-757.6</f>
        <v>-757.6</v>
      </c>
      <c r="Q36" s="37"/>
      <c r="R36" s="39">
        <f>-217.6</f>
        <v>-217.6</v>
      </c>
      <c r="S36" s="39"/>
    </row>
    <row r="37" spans="1:19" s="1" customFormat="1" ht="13.5" customHeight="1">
      <c r="A37" s="35" t="s">
        <v>103</v>
      </c>
      <c r="B37" s="35"/>
      <c r="C37" s="35"/>
      <c r="D37" s="35"/>
      <c r="E37" s="35"/>
      <c r="F37" s="36" t="s">
        <v>104</v>
      </c>
      <c r="G37" s="36"/>
      <c r="H37" s="36"/>
      <c r="I37" s="37">
        <f>10450</f>
        <v>10450</v>
      </c>
      <c r="J37" s="37"/>
      <c r="K37" s="38">
        <f>20900</f>
        <v>20900</v>
      </c>
      <c r="L37" s="38"/>
      <c r="M37" s="12">
        <f>1039.4</f>
        <v>1039.4</v>
      </c>
      <c r="N37" s="13" t="s">
        <v>105</v>
      </c>
      <c r="O37" s="14" t="s">
        <v>106</v>
      </c>
      <c r="P37" s="37">
        <f>9410.6</f>
        <v>9410.6</v>
      </c>
      <c r="Q37" s="37"/>
      <c r="R37" s="39">
        <f>19860.6</f>
        <v>19860.6</v>
      </c>
      <c r="S37" s="39"/>
    </row>
    <row r="38" spans="1:19" s="1" customFormat="1" ht="13.5" customHeight="1">
      <c r="A38" s="35" t="s">
        <v>107</v>
      </c>
      <c r="B38" s="35"/>
      <c r="C38" s="35"/>
      <c r="D38" s="35"/>
      <c r="E38" s="35"/>
      <c r="F38" s="36" t="s">
        <v>108</v>
      </c>
      <c r="G38" s="36"/>
      <c r="H38" s="36"/>
      <c r="I38" s="37">
        <f>24500</f>
        <v>24500</v>
      </c>
      <c r="J38" s="37"/>
      <c r="K38" s="38">
        <f>49000</f>
        <v>49000</v>
      </c>
      <c r="L38" s="38"/>
      <c r="M38" s="12">
        <f>15002.92</f>
        <v>15002.92</v>
      </c>
      <c r="N38" s="13" t="s">
        <v>109</v>
      </c>
      <c r="O38" s="14" t="s">
        <v>110</v>
      </c>
      <c r="P38" s="37">
        <f>9497.08</f>
        <v>9497.08</v>
      </c>
      <c r="Q38" s="37"/>
      <c r="R38" s="39">
        <f>33997.08</f>
        <v>33997.08</v>
      </c>
      <c r="S38" s="39"/>
    </row>
    <row r="39" spans="1:19" s="1" customFormat="1" ht="13.5" customHeight="1">
      <c r="A39" s="35" t="s">
        <v>111</v>
      </c>
      <c r="B39" s="35"/>
      <c r="C39" s="35"/>
      <c r="D39" s="35"/>
      <c r="E39" s="35"/>
      <c r="F39" s="36" t="s">
        <v>112</v>
      </c>
      <c r="G39" s="36"/>
      <c r="H39" s="36"/>
      <c r="I39" s="37">
        <f>17500</f>
        <v>17500</v>
      </c>
      <c r="J39" s="37"/>
      <c r="K39" s="38">
        <f>35000</f>
        <v>35000</v>
      </c>
      <c r="L39" s="38"/>
      <c r="M39" s="12">
        <f>13968</f>
        <v>13968</v>
      </c>
      <c r="N39" s="13" t="s">
        <v>113</v>
      </c>
      <c r="O39" s="14" t="s">
        <v>114</v>
      </c>
      <c r="P39" s="37">
        <f>3532</f>
        <v>3532</v>
      </c>
      <c r="Q39" s="37"/>
      <c r="R39" s="39">
        <f>21032</f>
        <v>21032</v>
      </c>
      <c r="S39" s="39"/>
    </row>
    <row r="40" spans="1:19" s="1" customFormat="1" ht="33.75" customHeight="1">
      <c r="A40" s="35" t="s">
        <v>115</v>
      </c>
      <c r="B40" s="35"/>
      <c r="C40" s="35"/>
      <c r="D40" s="35"/>
      <c r="E40" s="35"/>
      <c r="F40" s="36" t="s">
        <v>116</v>
      </c>
      <c r="G40" s="36"/>
      <c r="H40" s="36"/>
      <c r="I40" s="37">
        <f>17500</f>
        <v>17500</v>
      </c>
      <c r="J40" s="37"/>
      <c r="K40" s="38">
        <f>35000</f>
        <v>35000</v>
      </c>
      <c r="L40" s="38"/>
      <c r="M40" s="12">
        <f>13968</f>
        <v>13968</v>
      </c>
      <c r="N40" s="13" t="s">
        <v>113</v>
      </c>
      <c r="O40" s="14" t="s">
        <v>114</v>
      </c>
      <c r="P40" s="37">
        <f>3532</f>
        <v>3532</v>
      </c>
      <c r="Q40" s="37"/>
      <c r="R40" s="39">
        <f>21032</f>
        <v>21032</v>
      </c>
      <c r="S40" s="39"/>
    </row>
    <row r="41" spans="1:19" s="1" customFormat="1" ht="13.5" customHeight="1">
      <c r="A41" s="35" t="s">
        <v>117</v>
      </c>
      <c r="B41" s="35"/>
      <c r="C41" s="35"/>
      <c r="D41" s="35"/>
      <c r="E41" s="35"/>
      <c r="F41" s="36" t="s">
        <v>118</v>
      </c>
      <c r="G41" s="36"/>
      <c r="H41" s="36"/>
      <c r="I41" s="37">
        <f>7000</f>
        <v>7000</v>
      </c>
      <c r="J41" s="37"/>
      <c r="K41" s="38">
        <f>14000</f>
        <v>14000</v>
      </c>
      <c r="L41" s="38"/>
      <c r="M41" s="12">
        <f>1034.92</f>
        <v>1034.92</v>
      </c>
      <c r="N41" s="13" t="s">
        <v>119</v>
      </c>
      <c r="O41" s="14" t="s">
        <v>120</v>
      </c>
      <c r="P41" s="37">
        <f>5965.08</f>
        <v>5965.08</v>
      </c>
      <c r="Q41" s="37"/>
      <c r="R41" s="39">
        <f>12965.08</f>
        <v>12965.08</v>
      </c>
      <c r="S41" s="39"/>
    </row>
    <row r="42" spans="1:19" s="1" customFormat="1" ht="33.75" customHeight="1">
      <c r="A42" s="35" t="s">
        <v>121</v>
      </c>
      <c r="B42" s="35"/>
      <c r="C42" s="35"/>
      <c r="D42" s="35"/>
      <c r="E42" s="35"/>
      <c r="F42" s="36" t="s">
        <v>122</v>
      </c>
      <c r="G42" s="36"/>
      <c r="H42" s="36"/>
      <c r="I42" s="37">
        <f>7000</f>
        <v>7000</v>
      </c>
      <c r="J42" s="37"/>
      <c r="K42" s="38">
        <f>14000</f>
        <v>14000</v>
      </c>
      <c r="L42" s="38"/>
      <c r="M42" s="12">
        <f>1034.92</f>
        <v>1034.92</v>
      </c>
      <c r="N42" s="13" t="s">
        <v>119</v>
      </c>
      <c r="O42" s="14" t="s">
        <v>120</v>
      </c>
      <c r="P42" s="37">
        <f>5965.08</f>
        <v>5965.08</v>
      </c>
      <c r="Q42" s="37"/>
      <c r="R42" s="39">
        <f>12965.08</f>
        <v>12965.08</v>
      </c>
      <c r="S42" s="39"/>
    </row>
    <row r="43" spans="1:19" s="1" customFormat="1" ht="13.5" customHeight="1">
      <c r="A43" s="35" t="s">
        <v>123</v>
      </c>
      <c r="B43" s="35"/>
      <c r="C43" s="35"/>
      <c r="D43" s="35"/>
      <c r="E43" s="35"/>
      <c r="F43" s="36" t="s">
        <v>124</v>
      </c>
      <c r="G43" s="36"/>
      <c r="H43" s="36"/>
      <c r="I43" s="37">
        <f>3000</f>
        <v>3000</v>
      </c>
      <c r="J43" s="37"/>
      <c r="K43" s="38">
        <f>6000</f>
        <v>6000</v>
      </c>
      <c r="L43" s="38"/>
      <c r="M43" s="12">
        <f>600</f>
        <v>600</v>
      </c>
      <c r="N43" s="13" t="s">
        <v>125</v>
      </c>
      <c r="O43" s="14" t="s">
        <v>126</v>
      </c>
      <c r="P43" s="37">
        <f>2400</f>
        <v>2400</v>
      </c>
      <c r="Q43" s="37"/>
      <c r="R43" s="39">
        <f>5400</f>
        <v>5400</v>
      </c>
      <c r="S43" s="39"/>
    </row>
    <row r="44" spans="1:19" s="1" customFormat="1" ht="45" customHeight="1">
      <c r="A44" s="35" t="s">
        <v>127</v>
      </c>
      <c r="B44" s="35"/>
      <c r="C44" s="35"/>
      <c r="D44" s="35"/>
      <c r="E44" s="35"/>
      <c r="F44" s="36" t="s">
        <v>128</v>
      </c>
      <c r="G44" s="36"/>
      <c r="H44" s="36"/>
      <c r="I44" s="37">
        <f>3000</f>
        <v>3000</v>
      </c>
      <c r="J44" s="37"/>
      <c r="K44" s="38">
        <f>6000</f>
        <v>6000</v>
      </c>
      <c r="L44" s="38"/>
      <c r="M44" s="12">
        <f>600</f>
        <v>600</v>
      </c>
      <c r="N44" s="13" t="s">
        <v>125</v>
      </c>
      <c r="O44" s="14" t="s">
        <v>126</v>
      </c>
      <c r="P44" s="37">
        <f>2400</f>
        <v>2400</v>
      </c>
      <c r="Q44" s="37"/>
      <c r="R44" s="39">
        <f>5400</f>
        <v>5400</v>
      </c>
      <c r="S44" s="39"/>
    </row>
    <row r="45" spans="1:19" s="1" customFormat="1" ht="66" customHeight="1">
      <c r="A45" s="35" t="s">
        <v>129</v>
      </c>
      <c r="B45" s="35"/>
      <c r="C45" s="35"/>
      <c r="D45" s="35"/>
      <c r="E45" s="35"/>
      <c r="F45" s="36" t="s">
        <v>130</v>
      </c>
      <c r="G45" s="36"/>
      <c r="H45" s="36"/>
      <c r="I45" s="37">
        <f>3000</f>
        <v>3000</v>
      </c>
      <c r="J45" s="37"/>
      <c r="K45" s="38">
        <f>6000</f>
        <v>6000</v>
      </c>
      <c r="L45" s="38"/>
      <c r="M45" s="12">
        <f>600</f>
        <v>600</v>
      </c>
      <c r="N45" s="13" t="s">
        <v>125</v>
      </c>
      <c r="O45" s="14" t="s">
        <v>126</v>
      </c>
      <c r="P45" s="37">
        <f>2400</f>
        <v>2400</v>
      </c>
      <c r="Q45" s="37"/>
      <c r="R45" s="39">
        <f>5400</f>
        <v>5400</v>
      </c>
      <c r="S45" s="39"/>
    </row>
    <row r="46" spans="1:19" s="1" customFormat="1" ht="33.75" customHeight="1">
      <c r="A46" s="35" t="s">
        <v>131</v>
      </c>
      <c r="B46" s="35"/>
      <c r="C46" s="35"/>
      <c r="D46" s="35"/>
      <c r="E46" s="35"/>
      <c r="F46" s="36" t="s">
        <v>132</v>
      </c>
      <c r="G46" s="36"/>
      <c r="H46" s="36"/>
      <c r="I46" s="37">
        <f>315000</f>
        <v>315000</v>
      </c>
      <c r="J46" s="37"/>
      <c r="K46" s="38">
        <f>630000</f>
        <v>630000</v>
      </c>
      <c r="L46" s="38"/>
      <c r="M46" s="12">
        <f>282745.67</f>
        <v>282745.67</v>
      </c>
      <c r="N46" s="13" t="s">
        <v>133</v>
      </c>
      <c r="O46" s="14" t="s">
        <v>134</v>
      </c>
      <c r="P46" s="37">
        <f>32254.33</f>
        <v>32254.33</v>
      </c>
      <c r="Q46" s="37"/>
      <c r="R46" s="39">
        <f>347254.33</f>
        <v>347254.33</v>
      </c>
      <c r="S46" s="39"/>
    </row>
    <row r="47" spans="1:19" s="1" customFormat="1" ht="75.75" customHeight="1">
      <c r="A47" s="35" t="s">
        <v>135</v>
      </c>
      <c r="B47" s="35"/>
      <c r="C47" s="35"/>
      <c r="D47" s="35"/>
      <c r="E47" s="35"/>
      <c r="F47" s="36" t="s">
        <v>136</v>
      </c>
      <c r="G47" s="36"/>
      <c r="H47" s="36"/>
      <c r="I47" s="37">
        <f>315000</f>
        <v>315000</v>
      </c>
      <c r="J47" s="37"/>
      <c r="K47" s="38">
        <f>630000</f>
        <v>630000</v>
      </c>
      <c r="L47" s="38"/>
      <c r="M47" s="12">
        <f>282745.67</f>
        <v>282745.67</v>
      </c>
      <c r="N47" s="13" t="s">
        <v>133</v>
      </c>
      <c r="O47" s="14" t="s">
        <v>134</v>
      </c>
      <c r="P47" s="37">
        <f>32254.33</f>
        <v>32254.33</v>
      </c>
      <c r="Q47" s="37"/>
      <c r="R47" s="39">
        <f>347254.33</f>
        <v>347254.33</v>
      </c>
      <c r="S47" s="39"/>
    </row>
    <row r="48" spans="1:19" s="1" customFormat="1" ht="66" customHeight="1">
      <c r="A48" s="35" t="s">
        <v>137</v>
      </c>
      <c r="B48" s="35"/>
      <c r="C48" s="35"/>
      <c r="D48" s="35"/>
      <c r="E48" s="35"/>
      <c r="F48" s="36" t="s">
        <v>138</v>
      </c>
      <c r="G48" s="36"/>
      <c r="H48" s="36"/>
      <c r="I48" s="37">
        <f>315000</f>
        <v>315000</v>
      </c>
      <c r="J48" s="37"/>
      <c r="K48" s="38">
        <f>630000</f>
        <v>630000</v>
      </c>
      <c r="L48" s="38"/>
      <c r="M48" s="12">
        <f>282745.67</f>
        <v>282745.67</v>
      </c>
      <c r="N48" s="13" t="s">
        <v>133</v>
      </c>
      <c r="O48" s="14" t="s">
        <v>134</v>
      </c>
      <c r="P48" s="37">
        <f>32254.33</f>
        <v>32254.33</v>
      </c>
      <c r="Q48" s="37"/>
      <c r="R48" s="39">
        <f>347254.33</f>
        <v>347254.33</v>
      </c>
      <c r="S48" s="39"/>
    </row>
    <row r="49" spans="1:19" s="1" customFormat="1" ht="66" customHeight="1">
      <c r="A49" s="35" t="s">
        <v>139</v>
      </c>
      <c r="B49" s="35"/>
      <c r="C49" s="35"/>
      <c r="D49" s="35"/>
      <c r="E49" s="35"/>
      <c r="F49" s="36" t="s">
        <v>140</v>
      </c>
      <c r="G49" s="36"/>
      <c r="H49" s="36"/>
      <c r="I49" s="37">
        <f>315000</f>
        <v>315000</v>
      </c>
      <c r="J49" s="37"/>
      <c r="K49" s="38">
        <f>630000</f>
        <v>630000</v>
      </c>
      <c r="L49" s="38"/>
      <c r="M49" s="12">
        <f>282745.67</f>
        <v>282745.67</v>
      </c>
      <c r="N49" s="13" t="s">
        <v>133</v>
      </c>
      <c r="O49" s="14" t="s">
        <v>134</v>
      </c>
      <c r="P49" s="37">
        <f>32254.33</f>
        <v>32254.33</v>
      </c>
      <c r="Q49" s="37"/>
      <c r="R49" s="39">
        <f>347254.33</f>
        <v>347254.33</v>
      </c>
      <c r="S49" s="39"/>
    </row>
    <row r="50" spans="1:19" s="1" customFormat="1" ht="13.5" customHeight="1">
      <c r="A50" s="35" t="s">
        <v>141</v>
      </c>
      <c r="B50" s="35"/>
      <c r="C50" s="35"/>
      <c r="D50" s="35"/>
      <c r="E50" s="35"/>
      <c r="F50" s="36" t="s">
        <v>142</v>
      </c>
      <c r="G50" s="36"/>
      <c r="H50" s="36"/>
      <c r="I50" s="40" t="s">
        <v>1</v>
      </c>
      <c r="J50" s="40"/>
      <c r="K50" s="41" t="s">
        <v>1</v>
      </c>
      <c r="L50" s="41"/>
      <c r="M50" s="12">
        <f>13093.98</f>
        <v>13093.98</v>
      </c>
      <c r="N50" s="13" t="s">
        <v>50</v>
      </c>
      <c r="O50" s="14" t="s">
        <v>50</v>
      </c>
      <c r="P50" s="37">
        <f>-13093.98</f>
        <v>-13093.98</v>
      </c>
      <c r="Q50" s="37"/>
      <c r="R50" s="39">
        <f>-13093.98</f>
        <v>-13093.98</v>
      </c>
      <c r="S50" s="39"/>
    </row>
    <row r="51" spans="1:19" s="1" customFormat="1" ht="24" customHeight="1">
      <c r="A51" s="35" t="s">
        <v>143</v>
      </c>
      <c r="B51" s="35"/>
      <c r="C51" s="35"/>
      <c r="D51" s="35"/>
      <c r="E51" s="35"/>
      <c r="F51" s="36" t="s">
        <v>144</v>
      </c>
      <c r="G51" s="36"/>
      <c r="H51" s="36"/>
      <c r="I51" s="40" t="s">
        <v>1</v>
      </c>
      <c r="J51" s="40"/>
      <c r="K51" s="41" t="s">
        <v>1</v>
      </c>
      <c r="L51" s="41"/>
      <c r="M51" s="12">
        <f>13093.98</f>
        <v>13093.98</v>
      </c>
      <c r="N51" s="13" t="s">
        <v>50</v>
      </c>
      <c r="O51" s="14" t="s">
        <v>50</v>
      </c>
      <c r="P51" s="37">
        <f>-13093.98</f>
        <v>-13093.98</v>
      </c>
      <c r="Q51" s="37"/>
      <c r="R51" s="39">
        <f>-13093.98</f>
        <v>-13093.98</v>
      </c>
      <c r="S51" s="39"/>
    </row>
    <row r="52" spans="1:19" s="1" customFormat="1" ht="85.5" customHeight="1">
      <c r="A52" s="35" t="s">
        <v>145</v>
      </c>
      <c r="B52" s="35"/>
      <c r="C52" s="35"/>
      <c r="D52" s="35"/>
      <c r="E52" s="35"/>
      <c r="F52" s="36" t="s">
        <v>146</v>
      </c>
      <c r="G52" s="36"/>
      <c r="H52" s="36"/>
      <c r="I52" s="40" t="s">
        <v>1</v>
      </c>
      <c r="J52" s="40"/>
      <c r="K52" s="41" t="s">
        <v>1</v>
      </c>
      <c r="L52" s="41"/>
      <c r="M52" s="12">
        <f>13093.98</f>
        <v>13093.98</v>
      </c>
      <c r="N52" s="13" t="s">
        <v>50</v>
      </c>
      <c r="O52" s="14" t="s">
        <v>50</v>
      </c>
      <c r="P52" s="37">
        <f>-13093.98</f>
        <v>-13093.98</v>
      </c>
      <c r="Q52" s="37"/>
      <c r="R52" s="39">
        <f>-13093.98</f>
        <v>-13093.98</v>
      </c>
      <c r="S52" s="39"/>
    </row>
    <row r="53" spans="1:19" s="1" customFormat="1" ht="54.75" customHeight="1">
      <c r="A53" s="35" t="s">
        <v>147</v>
      </c>
      <c r="B53" s="35"/>
      <c r="C53" s="35"/>
      <c r="D53" s="35"/>
      <c r="E53" s="35"/>
      <c r="F53" s="36" t="s">
        <v>148</v>
      </c>
      <c r="G53" s="36"/>
      <c r="H53" s="36"/>
      <c r="I53" s="40" t="s">
        <v>1</v>
      </c>
      <c r="J53" s="40"/>
      <c r="K53" s="41" t="s">
        <v>1</v>
      </c>
      <c r="L53" s="41"/>
      <c r="M53" s="12">
        <f>13093.98</f>
        <v>13093.98</v>
      </c>
      <c r="N53" s="13" t="s">
        <v>50</v>
      </c>
      <c r="O53" s="14" t="s">
        <v>50</v>
      </c>
      <c r="P53" s="37">
        <f>-13093.98</f>
        <v>-13093.98</v>
      </c>
      <c r="Q53" s="37"/>
      <c r="R53" s="39">
        <f>-13093.98</f>
        <v>-13093.98</v>
      </c>
      <c r="S53" s="39"/>
    </row>
    <row r="54" spans="1:19" s="1" customFormat="1" ht="13.5" customHeight="1">
      <c r="A54" s="35" t="s">
        <v>149</v>
      </c>
      <c r="B54" s="35"/>
      <c r="C54" s="35"/>
      <c r="D54" s="35"/>
      <c r="E54" s="35"/>
      <c r="F54" s="36" t="s">
        <v>150</v>
      </c>
      <c r="G54" s="36"/>
      <c r="H54" s="36"/>
      <c r="I54" s="37">
        <f>16469641.92</f>
        <v>16469641.92</v>
      </c>
      <c r="J54" s="37"/>
      <c r="K54" s="38">
        <f>32939283.84</f>
        <v>32939283.84</v>
      </c>
      <c r="L54" s="38"/>
      <c r="M54" s="12">
        <f>16084152.57</f>
        <v>16084152.57</v>
      </c>
      <c r="N54" s="13" t="s">
        <v>151</v>
      </c>
      <c r="O54" s="14" t="s">
        <v>152</v>
      </c>
      <c r="P54" s="37">
        <f>385489.35</f>
        <v>385489.35</v>
      </c>
      <c r="Q54" s="37"/>
      <c r="R54" s="39">
        <f>16855131.27</f>
        <v>16855131.27</v>
      </c>
      <c r="S54" s="39"/>
    </row>
    <row r="55" spans="1:19" s="1" customFormat="1" ht="33.75" customHeight="1">
      <c r="A55" s="35" t="s">
        <v>153</v>
      </c>
      <c r="B55" s="35"/>
      <c r="C55" s="35"/>
      <c r="D55" s="35"/>
      <c r="E55" s="35"/>
      <c r="F55" s="36" t="s">
        <v>154</v>
      </c>
      <c r="G55" s="36"/>
      <c r="H55" s="36"/>
      <c r="I55" s="37">
        <f>16469641.92</f>
        <v>16469641.92</v>
      </c>
      <c r="J55" s="37"/>
      <c r="K55" s="38">
        <f>32939283.84</f>
        <v>32939283.84</v>
      </c>
      <c r="L55" s="38"/>
      <c r="M55" s="12">
        <f>16084152.57</f>
        <v>16084152.57</v>
      </c>
      <c r="N55" s="13" t="s">
        <v>151</v>
      </c>
      <c r="O55" s="14" t="s">
        <v>152</v>
      </c>
      <c r="P55" s="37">
        <f>385489.35</f>
        <v>385489.35</v>
      </c>
      <c r="Q55" s="37"/>
      <c r="R55" s="39">
        <f>16855131.27</f>
        <v>16855131.27</v>
      </c>
      <c r="S55" s="39"/>
    </row>
    <row r="56" spans="1:19" s="1" customFormat="1" ht="24" customHeight="1">
      <c r="A56" s="35" t="s">
        <v>155</v>
      </c>
      <c r="B56" s="35"/>
      <c r="C56" s="35"/>
      <c r="D56" s="35"/>
      <c r="E56" s="35"/>
      <c r="F56" s="36" t="s">
        <v>156</v>
      </c>
      <c r="G56" s="36"/>
      <c r="H56" s="36"/>
      <c r="I56" s="37">
        <f>15310350</f>
        <v>15310350</v>
      </c>
      <c r="J56" s="37"/>
      <c r="K56" s="38">
        <f>30620700</f>
        <v>30620700</v>
      </c>
      <c r="L56" s="38"/>
      <c r="M56" s="12">
        <f>15310350</f>
        <v>15310350</v>
      </c>
      <c r="N56" s="13" t="s">
        <v>157</v>
      </c>
      <c r="O56" s="14" t="s">
        <v>158</v>
      </c>
      <c r="P56" s="40" t="s">
        <v>1</v>
      </c>
      <c r="Q56" s="40"/>
      <c r="R56" s="39">
        <f>15310350</f>
        <v>15310350</v>
      </c>
      <c r="S56" s="39"/>
    </row>
    <row r="57" spans="1:19" s="1" customFormat="1" ht="45" customHeight="1">
      <c r="A57" s="35" t="s">
        <v>159</v>
      </c>
      <c r="B57" s="35"/>
      <c r="C57" s="35"/>
      <c r="D57" s="35"/>
      <c r="E57" s="35"/>
      <c r="F57" s="36" t="s">
        <v>160</v>
      </c>
      <c r="G57" s="36"/>
      <c r="H57" s="36"/>
      <c r="I57" s="37">
        <f>15310350</f>
        <v>15310350</v>
      </c>
      <c r="J57" s="37"/>
      <c r="K57" s="38">
        <f>30620700</f>
        <v>30620700</v>
      </c>
      <c r="L57" s="38"/>
      <c r="M57" s="12">
        <f>15310350</f>
        <v>15310350</v>
      </c>
      <c r="N57" s="13" t="s">
        <v>157</v>
      </c>
      <c r="O57" s="14" t="s">
        <v>158</v>
      </c>
      <c r="P57" s="40" t="s">
        <v>1</v>
      </c>
      <c r="Q57" s="40"/>
      <c r="R57" s="39">
        <f>15310350</f>
        <v>15310350</v>
      </c>
      <c r="S57" s="39"/>
    </row>
    <row r="58" spans="1:19" s="1" customFormat="1" ht="33.75" customHeight="1">
      <c r="A58" s="35" t="s">
        <v>161</v>
      </c>
      <c r="B58" s="35"/>
      <c r="C58" s="35"/>
      <c r="D58" s="35"/>
      <c r="E58" s="35"/>
      <c r="F58" s="36" t="s">
        <v>162</v>
      </c>
      <c r="G58" s="36"/>
      <c r="H58" s="36"/>
      <c r="I58" s="37">
        <f>15310350</f>
        <v>15310350</v>
      </c>
      <c r="J58" s="37"/>
      <c r="K58" s="38">
        <f>30620700</f>
        <v>30620700</v>
      </c>
      <c r="L58" s="38"/>
      <c r="M58" s="12">
        <f>15310350</f>
        <v>15310350</v>
      </c>
      <c r="N58" s="13" t="s">
        <v>157</v>
      </c>
      <c r="O58" s="14" t="s">
        <v>158</v>
      </c>
      <c r="P58" s="40" t="s">
        <v>1</v>
      </c>
      <c r="Q58" s="40"/>
      <c r="R58" s="39">
        <f>15310350</f>
        <v>15310350</v>
      </c>
      <c r="S58" s="39"/>
    </row>
    <row r="59" spans="1:19" s="1" customFormat="1" ht="24" customHeight="1">
      <c r="A59" s="35" t="s">
        <v>163</v>
      </c>
      <c r="B59" s="35"/>
      <c r="C59" s="35"/>
      <c r="D59" s="35"/>
      <c r="E59" s="35"/>
      <c r="F59" s="36" t="s">
        <v>164</v>
      </c>
      <c r="G59" s="36"/>
      <c r="H59" s="36"/>
      <c r="I59" s="37">
        <f>147000</f>
        <v>147000</v>
      </c>
      <c r="J59" s="37"/>
      <c r="K59" s="38">
        <f>294000</f>
        <v>294000</v>
      </c>
      <c r="L59" s="38"/>
      <c r="M59" s="13" t="s">
        <v>1</v>
      </c>
      <c r="N59" s="13" t="s">
        <v>50</v>
      </c>
      <c r="O59" s="14" t="s">
        <v>50</v>
      </c>
      <c r="P59" s="37">
        <f>147000</f>
        <v>147000</v>
      </c>
      <c r="Q59" s="37"/>
      <c r="R59" s="39">
        <f>294000</f>
        <v>294000</v>
      </c>
      <c r="S59" s="39"/>
    </row>
    <row r="60" spans="1:19" s="1" customFormat="1" ht="13.5" customHeight="1">
      <c r="A60" s="35" t="s">
        <v>165</v>
      </c>
      <c r="B60" s="35"/>
      <c r="C60" s="35"/>
      <c r="D60" s="35"/>
      <c r="E60" s="35"/>
      <c r="F60" s="36" t="s">
        <v>166</v>
      </c>
      <c r="G60" s="36"/>
      <c r="H60" s="36"/>
      <c r="I60" s="37">
        <f>147000</f>
        <v>147000</v>
      </c>
      <c r="J60" s="37"/>
      <c r="K60" s="38">
        <f>294000</f>
        <v>294000</v>
      </c>
      <c r="L60" s="38"/>
      <c r="M60" s="13" t="s">
        <v>1</v>
      </c>
      <c r="N60" s="13" t="s">
        <v>50</v>
      </c>
      <c r="O60" s="14" t="s">
        <v>50</v>
      </c>
      <c r="P60" s="37">
        <f>147000</f>
        <v>147000</v>
      </c>
      <c r="Q60" s="37"/>
      <c r="R60" s="39">
        <f>294000</f>
        <v>294000</v>
      </c>
      <c r="S60" s="39"/>
    </row>
    <row r="61" spans="1:19" s="1" customFormat="1" ht="13.5" customHeight="1">
      <c r="A61" s="35" t="s">
        <v>167</v>
      </c>
      <c r="B61" s="35"/>
      <c r="C61" s="35"/>
      <c r="D61" s="35"/>
      <c r="E61" s="35"/>
      <c r="F61" s="36" t="s">
        <v>168</v>
      </c>
      <c r="G61" s="36"/>
      <c r="H61" s="36"/>
      <c r="I61" s="37">
        <f>147000</f>
        <v>147000</v>
      </c>
      <c r="J61" s="37"/>
      <c r="K61" s="38">
        <f>294000</f>
        <v>294000</v>
      </c>
      <c r="L61" s="38"/>
      <c r="M61" s="13" t="s">
        <v>1</v>
      </c>
      <c r="N61" s="13" t="s">
        <v>50</v>
      </c>
      <c r="O61" s="14" t="s">
        <v>50</v>
      </c>
      <c r="P61" s="37">
        <f>147000</f>
        <v>147000</v>
      </c>
      <c r="Q61" s="37"/>
      <c r="R61" s="39">
        <f>294000</f>
        <v>294000</v>
      </c>
      <c r="S61" s="39"/>
    </row>
    <row r="62" spans="1:19" s="1" customFormat="1" ht="24" customHeight="1">
      <c r="A62" s="35" t="s">
        <v>169</v>
      </c>
      <c r="B62" s="35"/>
      <c r="C62" s="35"/>
      <c r="D62" s="35"/>
      <c r="E62" s="35"/>
      <c r="F62" s="36" t="s">
        <v>170</v>
      </c>
      <c r="G62" s="36"/>
      <c r="H62" s="36"/>
      <c r="I62" s="37">
        <f>175100</f>
        <v>175100</v>
      </c>
      <c r="J62" s="37"/>
      <c r="K62" s="38">
        <f>350200</f>
        <v>350200</v>
      </c>
      <c r="L62" s="38"/>
      <c r="M62" s="12">
        <f>46644</f>
        <v>46644</v>
      </c>
      <c r="N62" s="13" t="s">
        <v>171</v>
      </c>
      <c r="O62" s="14" t="s">
        <v>172</v>
      </c>
      <c r="P62" s="37">
        <f>128456</f>
        <v>128456</v>
      </c>
      <c r="Q62" s="37"/>
      <c r="R62" s="39">
        <f>303556</f>
        <v>303556</v>
      </c>
      <c r="S62" s="39"/>
    </row>
    <row r="63" spans="1:19" s="1" customFormat="1" ht="45" customHeight="1">
      <c r="A63" s="35" t="s">
        <v>173</v>
      </c>
      <c r="B63" s="35"/>
      <c r="C63" s="35"/>
      <c r="D63" s="35"/>
      <c r="E63" s="35"/>
      <c r="F63" s="36" t="s">
        <v>174</v>
      </c>
      <c r="G63" s="36"/>
      <c r="H63" s="36"/>
      <c r="I63" s="37">
        <f>175100</f>
        <v>175100</v>
      </c>
      <c r="J63" s="37"/>
      <c r="K63" s="38">
        <f>350200</f>
        <v>350200</v>
      </c>
      <c r="L63" s="38"/>
      <c r="M63" s="12">
        <f>46644</f>
        <v>46644</v>
      </c>
      <c r="N63" s="13" t="s">
        <v>171</v>
      </c>
      <c r="O63" s="14" t="s">
        <v>172</v>
      </c>
      <c r="P63" s="37">
        <f>128456</f>
        <v>128456</v>
      </c>
      <c r="Q63" s="37"/>
      <c r="R63" s="39">
        <f>303556</f>
        <v>303556</v>
      </c>
      <c r="S63" s="39"/>
    </row>
    <row r="64" spans="1:19" s="1" customFormat="1" ht="45" customHeight="1">
      <c r="A64" s="35" t="s">
        <v>175</v>
      </c>
      <c r="B64" s="35"/>
      <c r="C64" s="35"/>
      <c r="D64" s="35"/>
      <c r="E64" s="35"/>
      <c r="F64" s="36" t="s">
        <v>176</v>
      </c>
      <c r="G64" s="36"/>
      <c r="H64" s="36"/>
      <c r="I64" s="37">
        <f>175100</f>
        <v>175100</v>
      </c>
      <c r="J64" s="37"/>
      <c r="K64" s="38">
        <f>350200</f>
        <v>350200</v>
      </c>
      <c r="L64" s="38"/>
      <c r="M64" s="12">
        <f>46644</f>
        <v>46644</v>
      </c>
      <c r="N64" s="13" t="s">
        <v>171</v>
      </c>
      <c r="O64" s="14" t="s">
        <v>172</v>
      </c>
      <c r="P64" s="37">
        <f>128456</f>
        <v>128456</v>
      </c>
      <c r="Q64" s="37"/>
      <c r="R64" s="39">
        <f>303556</f>
        <v>303556</v>
      </c>
      <c r="S64" s="39"/>
    </row>
    <row r="65" spans="1:19" s="1" customFormat="1" ht="13.5" customHeight="1">
      <c r="A65" s="35" t="s">
        <v>177</v>
      </c>
      <c r="B65" s="35"/>
      <c r="C65" s="35"/>
      <c r="D65" s="35"/>
      <c r="E65" s="35"/>
      <c r="F65" s="36" t="s">
        <v>178</v>
      </c>
      <c r="G65" s="36"/>
      <c r="H65" s="36"/>
      <c r="I65" s="37">
        <f>837191.92</f>
        <v>837191.92</v>
      </c>
      <c r="J65" s="37"/>
      <c r="K65" s="38">
        <f>1674383.84</f>
        <v>1674383.84</v>
      </c>
      <c r="L65" s="38"/>
      <c r="M65" s="12">
        <f>727158.57</f>
        <v>727158.57</v>
      </c>
      <c r="N65" s="13" t="s">
        <v>179</v>
      </c>
      <c r="O65" s="14" t="s">
        <v>180</v>
      </c>
      <c r="P65" s="37">
        <f>110033.35</f>
        <v>110033.35</v>
      </c>
      <c r="Q65" s="37"/>
      <c r="R65" s="39">
        <f>947225.27</f>
        <v>947225.27</v>
      </c>
      <c r="S65" s="39"/>
    </row>
    <row r="66" spans="1:19" s="1" customFormat="1" ht="54.75" customHeight="1">
      <c r="A66" s="35" t="s">
        <v>181</v>
      </c>
      <c r="B66" s="35"/>
      <c r="C66" s="35"/>
      <c r="D66" s="35"/>
      <c r="E66" s="35"/>
      <c r="F66" s="36" t="s">
        <v>182</v>
      </c>
      <c r="G66" s="36"/>
      <c r="H66" s="36"/>
      <c r="I66" s="37">
        <f>176991.92</f>
        <v>176991.92</v>
      </c>
      <c r="J66" s="37"/>
      <c r="K66" s="38">
        <f>353983.84</f>
        <v>353983.84</v>
      </c>
      <c r="L66" s="38"/>
      <c r="M66" s="12">
        <f>176991.92</f>
        <v>176991.92</v>
      </c>
      <c r="N66" s="13" t="s">
        <v>157</v>
      </c>
      <c r="O66" s="14" t="s">
        <v>158</v>
      </c>
      <c r="P66" s="40" t="s">
        <v>1</v>
      </c>
      <c r="Q66" s="40"/>
      <c r="R66" s="39">
        <f>176991.92</f>
        <v>176991.92</v>
      </c>
      <c r="S66" s="39"/>
    </row>
    <row r="67" spans="1:19" s="1" customFormat="1" ht="66" customHeight="1">
      <c r="A67" s="35" t="s">
        <v>183</v>
      </c>
      <c r="B67" s="35"/>
      <c r="C67" s="35"/>
      <c r="D67" s="35"/>
      <c r="E67" s="35"/>
      <c r="F67" s="36" t="s">
        <v>184</v>
      </c>
      <c r="G67" s="36"/>
      <c r="H67" s="36"/>
      <c r="I67" s="37">
        <f>176991.92</f>
        <v>176991.92</v>
      </c>
      <c r="J67" s="37"/>
      <c r="K67" s="38">
        <f>353983.84</f>
        <v>353983.84</v>
      </c>
      <c r="L67" s="38"/>
      <c r="M67" s="12">
        <f>176991.92</f>
        <v>176991.92</v>
      </c>
      <c r="N67" s="13" t="s">
        <v>157</v>
      </c>
      <c r="O67" s="14" t="s">
        <v>158</v>
      </c>
      <c r="P67" s="40" t="s">
        <v>1</v>
      </c>
      <c r="Q67" s="40"/>
      <c r="R67" s="39">
        <f>176991.92</f>
        <v>176991.92</v>
      </c>
      <c r="S67" s="39"/>
    </row>
    <row r="68" spans="1:19" s="1" customFormat="1" ht="24" customHeight="1">
      <c r="A68" s="35" t="s">
        <v>185</v>
      </c>
      <c r="B68" s="35"/>
      <c r="C68" s="35"/>
      <c r="D68" s="35"/>
      <c r="E68" s="35"/>
      <c r="F68" s="36" t="s">
        <v>186</v>
      </c>
      <c r="G68" s="36"/>
      <c r="H68" s="36"/>
      <c r="I68" s="37">
        <f>660200</f>
        <v>660200</v>
      </c>
      <c r="J68" s="37"/>
      <c r="K68" s="38">
        <f>1320400</f>
        <v>1320400</v>
      </c>
      <c r="L68" s="38"/>
      <c r="M68" s="12">
        <f>550166.65</f>
        <v>550166.65</v>
      </c>
      <c r="N68" s="13" t="s">
        <v>187</v>
      </c>
      <c r="O68" s="14" t="s">
        <v>188</v>
      </c>
      <c r="P68" s="37">
        <f>110033.35</f>
        <v>110033.35</v>
      </c>
      <c r="Q68" s="37"/>
      <c r="R68" s="39">
        <f>770233.35</f>
        <v>770233.35</v>
      </c>
      <c r="S68" s="39"/>
    </row>
    <row r="69" spans="1:19" s="1" customFormat="1" ht="24" customHeight="1">
      <c r="A69" s="35" t="s">
        <v>189</v>
      </c>
      <c r="B69" s="35"/>
      <c r="C69" s="35"/>
      <c r="D69" s="35"/>
      <c r="E69" s="35"/>
      <c r="F69" s="36" t="s">
        <v>190</v>
      </c>
      <c r="G69" s="36"/>
      <c r="H69" s="36"/>
      <c r="I69" s="37">
        <f>660200</f>
        <v>660200</v>
      </c>
      <c r="J69" s="37"/>
      <c r="K69" s="38">
        <f>1320400</f>
        <v>1320400</v>
      </c>
      <c r="L69" s="38"/>
      <c r="M69" s="12">
        <f>550166.65</f>
        <v>550166.65</v>
      </c>
      <c r="N69" s="13" t="s">
        <v>187</v>
      </c>
      <c r="O69" s="14" t="s">
        <v>188</v>
      </c>
      <c r="P69" s="37">
        <f>110033.35</f>
        <v>110033.35</v>
      </c>
      <c r="Q69" s="37"/>
      <c r="R69" s="39">
        <f>770233.35</f>
        <v>770233.35</v>
      </c>
      <c r="S69" s="39"/>
    </row>
    <row r="70" spans="1:19" s="1" customFormat="1" ht="15" customHeight="1">
      <c r="A70" s="42" t="s">
        <v>191</v>
      </c>
      <c r="B70" s="42"/>
      <c r="C70" s="42"/>
      <c r="D70" s="42"/>
      <c r="E70" s="42"/>
      <c r="F70" s="42"/>
      <c r="G70" s="42"/>
      <c r="H70" s="42"/>
      <c r="I70" s="43">
        <f>18874751.92</f>
        <v>18874751.92</v>
      </c>
      <c r="J70" s="43"/>
      <c r="K70" s="44">
        <f>37749483.84</f>
        <v>37749483.84</v>
      </c>
      <c r="L70" s="44"/>
      <c r="M70" s="15">
        <f>18313408.69</f>
        <v>18313408.69</v>
      </c>
      <c r="N70" s="15">
        <f>97.03</f>
        <v>97.03</v>
      </c>
      <c r="O70" s="16">
        <f>48.51</f>
        <v>48.51</v>
      </c>
      <c r="P70" s="43">
        <f>561343.23</f>
        <v>561343.23</v>
      </c>
      <c r="Q70" s="43"/>
      <c r="R70" s="45">
        <f>19436075.15</f>
        <v>19436075.15</v>
      </c>
      <c r="S70" s="45"/>
    </row>
    <row r="71" spans="1:19" s="1" customFormat="1" ht="15.75" customHeight="1">
      <c r="A71" s="46" t="s">
        <v>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s="1" customFormat="1" ht="15.75" customHeight="1">
      <c r="A72" s="46" t="s">
        <v>1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s="1" customFormat="1" ht="13.5" customHeight="1">
      <c r="A73" s="47">
        <v>45454</v>
      </c>
      <c r="B73" s="47"/>
      <c r="C73" s="46" t="s">
        <v>1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s="1" customFormat="1" ht="13.5" customHeight="1">
      <c r="A74" s="48" t="s">
        <v>192</v>
      </c>
      <c r="B74" s="48"/>
      <c r="C74" s="46" t="s">
        <v>1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s="1" customFormat="1" ht="13.5" customHeight="1">
      <c r="A75" s="49" t="s">
        <v>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</sheetData>
  <sheetProtection/>
  <mergeCells count="379">
    <mergeCell ref="A72:S72"/>
    <mergeCell ref="A73:B73"/>
    <mergeCell ref="C73:S73"/>
    <mergeCell ref="A74:B74"/>
    <mergeCell ref="C74:S74"/>
    <mergeCell ref="A75:S75"/>
    <mergeCell ref="A70:H70"/>
    <mergeCell ref="I70:J70"/>
    <mergeCell ref="K70:L70"/>
    <mergeCell ref="P70:Q70"/>
    <mergeCell ref="R70:S70"/>
    <mergeCell ref="A71:S71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2024-06-11T04:28:33Z</dcterms:created>
  <dcterms:modified xsi:type="dcterms:W3CDTF">2024-06-11T04:28:33Z</dcterms:modified>
  <cp:category/>
  <cp:version/>
  <cp:contentType/>
  <cp:contentStatus/>
</cp:coreProperties>
</file>