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<sst xmlns="http://schemas.openxmlformats.org/spreadsheetml/2006/main" count="331" uniqueCount="204">
  <si>
    <t>ИСПОЛНЕНИЕ КАССОВОГО ПЛАНА В ЧАСТИ ДОХОДОВ</t>
  </si>
  <si>
    <t/>
  </si>
  <si>
    <t>Коды</t>
  </si>
  <si>
    <t>на</t>
  </si>
  <si>
    <t>30.06.2024</t>
  </si>
  <si>
    <t>Дата</t>
  </si>
  <si>
    <t>Наименование учреждения</t>
  </si>
  <si>
    <t>АДМИНИСТРАЦИЯ СЕЛЬСКОГО ПОСЕЛЕНИЯ ЦИНГАЛЫ</t>
  </si>
  <si>
    <t>по ОКПО</t>
  </si>
  <si>
    <t>79553268</t>
  </si>
  <si>
    <t>Главный распорядитель (распорядитель)</t>
  </si>
  <si>
    <t>по ППП</t>
  </si>
  <si>
    <t>Наименование бюджета</t>
  </si>
  <si>
    <t>БП Цингалы</t>
  </si>
  <si>
    <t>Единица измерения: руб.</t>
  </si>
  <si>
    <t>по ОКЕИ</t>
  </si>
  <si>
    <t>383</t>
  </si>
  <si>
    <t>Ограничения:</t>
  </si>
  <si>
    <t xml:space="preserve">с=01.01.2024; по=30.06.2024;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</si>
  <si>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</si>
  <si>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</si>
  <si>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</si>
  <si>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</si>
  <si>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</si>
  <si>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</si>
  <si>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</si>
  <si>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</si>
  <si>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</si>
  <si>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</si>
  <si>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</si>
  <si>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</si>
  <si>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</si>
  <si>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</si>
  <si>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</si>
  <si>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</si>
  <si>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</si>
  <si>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</si>
  <si>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</si>
  <si>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</si>
  <si>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</si>
  <si>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108,74</t>
  </si>
  <si>
    <t>54,37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</si>
  <si>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</si>
  <si>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</si>
  <si>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</si>
  <si>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</si>
  <si>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106,05</t>
  </si>
  <si>
    <t>53,03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</si>
  <si>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</si>
  <si>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</si>
  <si>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</si>
  <si>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</si>
  <si>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0,00</t>
  </si>
  <si>
    <t>182 10102010 01 1000 110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</si>
  <si>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</si>
  <si>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</si>
  <si>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</si>
  <si>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182 10300000 00 0000 000</t>
  </si>
  <si>
    <t>НАЛОГИ НА ТОВАРЫ (РАБОТЫ, УСЛУГИ), РЕАЛИЗУЕМЫЕ НА ТЕРРИТОРИИ РОССИЙСКОЙ ФЕДЕРАЦИИ</t>
  </si>
  <si>
    <t>110,82</t>
  </si>
  <si>
    <t>55,41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</si>
  <si>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</si>
  <si>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</si>
  <si>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</si>
  <si>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</si>
  <si>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125,53</t>
  </si>
  <si>
    <t>62,77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</si>
  <si>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</si>
  <si>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</si>
  <si>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</si>
  <si>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</si>
  <si>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139,82</t>
  </si>
  <si>
    <t>69,91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</si>
  <si>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</si>
  <si>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</si>
  <si>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</si>
  <si>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</si>
  <si>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102,32</t>
  </si>
  <si>
    <t>51,16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</si>
  <si>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</si>
  <si>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</si>
  <si>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</si>
  <si>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</si>
  <si>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142,10</t>
  </si>
  <si>
    <t>71,05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</si>
  <si>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</si>
  <si>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</si>
  <si>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182 10600000 00 0000 000</t>
  </si>
  <si>
    <t>НАЛОГИ НА ИМУЩЕСТВО</t>
  </si>
  <si>
    <t>57,29</t>
  </si>
  <si>
    <t>28,65</t>
  </si>
  <si>
    <t>182 10601000 00 0000 110</t>
  </si>
  <si>
    <t>Налог на имущество физических лиц</t>
  </si>
  <si>
    <t>70,27</t>
  </si>
  <si>
    <t>35,14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</si>
  <si>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</si>
  <si>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</si>
  <si>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</si>
  <si>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</si>
  <si>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34,32</t>
  </si>
  <si>
    <t>17,18</t>
  </si>
  <si>
    <t>182 10604011 02 1000 110</t>
  </si>
  <si>
    <t>Транспортный налог с организаций</t>
  </si>
  <si>
    <t>111,89</t>
  </si>
  <si>
    <t>56,96</t>
  </si>
  <si>
    <t>182 10604012 02 1000 110</t>
  </si>
  <si>
    <t>Транспортный налог с физических лиц</t>
  </si>
  <si>
    <t>30,17</t>
  </si>
  <si>
    <t>15,08</t>
  </si>
  <si>
    <t>182 10606000 00 0000 110</t>
  </si>
  <si>
    <t>Земельный налог</t>
  </si>
  <si>
    <t>61,25</t>
  </si>
  <si>
    <t>30,62</t>
  </si>
  <si>
    <t>182 10606030 00 0000 110</t>
  </si>
  <si>
    <t>Земельный налог с организаций</t>
  </si>
  <si>
    <t>79,82</t>
  </si>
  <si>
    <t>39,91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</si>
  <si>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</si>
  <si>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</si>
  <si>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</si>
  <si>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</si>
  <si>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14,82</t>
  </si>
  <si>
    <t>7,41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</si>
  <si>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</si>
  <si>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</si>
  <si>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</si>
  <si>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АСП</t>
  </si>
  <si>
    <t>98,65</t>
  </si>
  <si>
    <t>49,33</t>
  </si>
  <si>
    <t>650 10000000 00 0000 000</t>
  </si>
  <si>
    <t>108,52</t>
  </si>
  <si>
    <t>54,26</t>
  </si>
  <si>
    <t>650 10800000 00 0000 000</t>
  </si>
  <si>
    <t>ГОСУДАРСТВЕННАЯ ПОШЛИНА</t>
  </si>
  <si>
    <t>20,00</t>
  </si>
  <si>
    <t>10,00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</si>
  <si>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</si>
  <si>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</si>
  <si>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</si>
  <si>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</si>
  <si>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</si>
  <si>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</si>
  <si>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105,20</t>
  </si>
  <si>
    <t>52,60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</si>
  <si>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</si>
  <si>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</si>
  <si>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</si>
  <si>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</si>
  <si>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</si>
  <si>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</si>
  <si>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650 11600000 00 0000 000</t>
  </si>
  <si>
    <t>ШТРАФЫ, САНКЦИИ, ВОЗМЕЩЕНИЕ УЩЕРБА</t>
  </si>
  <si>
    <t>650 11610000 00 0000 140</t>
  </si>
  <si>
    <t>Платежи в целях возмещения причиненного ущерба (убытков)</t>
  </si>
  <si>
    <t>650 11610030 14 0000 140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</si>
  <si>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</si>
  <si>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</si>
  <si>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</si>
  <si>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650 20000000 00 0000 000</t>
  </si>
  <si>
    <t>БЕЗВОЗМЕЗДНЫЕ ПОСТУПЛЕНИЯ</t>
  </si>
  <si>
    <t>98,46</t>
  </si>
  <si>
    <t>49,23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</si>
  <si>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</si>
  <si>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</si>
  <si>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</si>
  <si>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</si>
  <si>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</si>
  <si>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</si>
  <si>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</si>
  <si>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</si>
  <si>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</si>
  <si>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</si>
  <si>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</si>
  <si>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</si>
  <si>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5,51</t>
  </si>
  <si>
    <t>2,76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</si>
  <si>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</si>
  <si>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</si>
  <si>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</si>
  <si>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</si>
  <si>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</si>
  <si>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</si>
  <si>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34,73</t>
  </si>
  <si>
    <t>17,36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</si>
  <si>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</si>
  <si>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</si>
  <si>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</si>
  <si>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</si>
  <si>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650 20240000 00 0000 150</t>
  </si>
  <si>
    <t>Иные межбюджетные трансферты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</si>
  <si>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</si>
  <si>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</si>
  <si>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</si>
  <si>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</si>
  <si>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</si>
  <si>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</si>
  <si>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</si>
  <si>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</si>
  <si>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</si>
  <si>
    <t>Чугаева Т. А.</t>
  </si>
  <si>
    <t>(подпись)</t>
  </si>
  <si>
    <t>(расшифровка подписи)</t>
  </si>
  <si>
    <t>Змановская А. Ф.</t>
  </si>
  <si>
    <t>(дата)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</si>
</sst>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27" xfId="0" applyNumberFormat="1" applyFont="1" applyFill="1" applyBorder="1" applyAlignment="1">
      <alignment horizontal="center" vertical="top" wrapText="1"/>
    </xf>
    <xf numFmtId="14" fontId="9" fillId="33" borderId="0" xfId="0" applyNumberFormat="1" applyFont="1" applyFill="1" applyAlignment="1">
      <alignment horizontal="center" vertical="top" wrapText="1"/>
    </xf>
    <xf numFmtId="0" fontId="10" fillId="33" borderId="27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11.7109375" style="1" customWidth="1"/>
    <col min="9" max="9" width="2.7109375" style="1" customWidth="1"/>
    <col min="10" max="10" width="13.7109375" style="1" customWidth="1"/>
    <col min="11" max="11" width="4.7109375" style="1" customWidth="1"/>
    <col min="12" max="12" width="1.7109375" style="1" customWidth="1"/>
    <col min="13" max="13" width="3.7109375" style="1" customWidth="1"/>
    <col min="14" max="15" width="2.7109375" style="1" customWidth="1"/>
    <col min="16" max="16" width="10.7109375" style="1" customWidth="1"/>
    <col min="17" max="17" width="3.7109375" style="1" customWidth="1"/>
    <col min="18" max="18" width="8.7109375" style="1" customWidth="1"/>
    <col min="19" max="19" width="2.7109375" style="1" customWidth="1"/>
    <col min="20" max="20" width="3.7109375" style="1" customWidth="1"/>
    <col min="21" max="22" width="10.7109375" style="1" customWidth="1"/>
    <col min="23" max="23" width="11.7109375" style="1" customWidth="1"/>
    <col min="24" max="24" width="3.7109375" style="1" customWidth="1"/>
    <col min="25" max="25" width="4.7109375" style="1" customWidth="1"/>
    <col min="26" max="26" width="9.7109375" style="1" customWidth="1"/>
  </cols>
  <sheetData>
    <row r="1" spans="1:26" s="1" customFormat="1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" customFormat="1" ht="1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 t="s">
        <v>2</v>
      </c>
    </row>
    <row r="3" spans="1:26" s="1" customFormat="1" ht="13.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 t="s">
        <v>4</v>
      </c>
      <c r="M3" s="19"/>
      <c r="N3" s="19"/>
      <c r="O3" s="19"/>
      <c r="P3" s="19"/>
      <c r="Q3" s="20" t="s">
        <v>5</v>
      </c>
      <c r="R3" s="20"/>
      <c r="S3" s="20"/>
      <c r="T3" s="20"/>
      <c r="U3" s="20"/>
      <c r="V3" s="20"/>
      <c r="W3" s="20"/>
      <c r="X3" s="20"/>
      <c r="Y3" s="20"/>
      <c r="Z3" s="3">
        <v>45473</v>
      </c>
    </row>
    <row r="4" spans="1:26" s="1" customFormat="1" ht="15.7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4" t="s">
        <v>1</v>
      </c>
    </row>
    <row r="5" spans="1:26" s="1" customFormat="1" ht="15" customHeight="1">
      <c r="A5" s="21" t="s">
        <v>6</v>
      </c>
      <c r="B5" s="21"/>
      <c r="C5" s="21"/>
      <c r="D5" s="21"/>
      <c r="E5" s="21"/>
      <c r="F5" s="21"/>
      <c r="G5" s="22" t="s">
        <v>7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0" t="s">
        <v>8</v>
      </c>
      <c r="Y5" s="20"/>
      <c r="Z5" s="5" t="s">
        <v>9</v>
      </c>
    </row>
    <row r="6" spans="1:26" s="1" customFormat="1" ht="15" customHeight="1">
      <c r="A6" s="21" t="s">
        <v>10</v>
      </c>
      <c r="B6" s="21"/>
      <c r="C6" s="21"/>
      <c r="D6" s="21"/>
      <c r="E6" s="21"/>
      <c r="F6" s="21"/>
      <c r="G6" s="21"/>
      <c r="H6" s="22" t="s">
        <v>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0" t="s">
        <v>11</v>
      </c>
      <c r="Y6" s="20"/>
      <c r="Z6" s="5" t="s">
        <v>1</v>
      </c>
    </row>
    <row r="7" spans="1:26" s="1" customFormat="1" ht="15" customHeight="1">
      <c r="A7" s="21" t="s">
        <v>12</v>
      </c>
      <c r="B7" s="21"/>
      <c r="C7" s="21"/>
      <c r="D7" s="22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0" t="s">
        <v>1</v>
      </c>
      <c r="Y7" s="20"/>
      <c r="Z7" s="5" t="s">
        <v>1</v>
      </c>
    </row>
    <row r="8" spans="1:26" s="1" customFormat="1" ht="13.5" customHeight="1">
      <c r="A8" s="21" t="s">
        <v>14</v>
      </c>
      <c r="B8" s="21"/>
      <c r="C8" s="21"/>
      <c r="D8" s="21"/>
      <c r="E8" s="23" t="s">
        <v>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0" t="s">
        <v>15</v>
      </c>
      <c r="Y8" s="20"/>
      <c r="Z8" s="6" t="s">
        <v>16</v>
      </c>
    </row>
    <row r="9" spans="1:26" s="1" customFormat="1" ht="13.5" customHeight="1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" customFormat="1" ht="13.5" customHeight="1">
      <c r="A10" s="7" t="s">
        <v>17</v>
      </c>
      <c r="B10" s="21" t="s">
        <v>18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" customFormat="1" ht="13.5" customHeight="1">
      <c r="A11" s="21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" customFormat="1" ht="13.5" customHeight="1">
      <c r="A12" s="24" t="s">
        <v>19</v>
      </c>
      <c r="B12" s="24"/>
      <c r="C12" s="24"/>
      <c r="D12" s="24"/>
      <c r="E12" s="24"/>
      <c r="F12" s="25" t="s">
        <v>20</v>
      </c>
      <c r="G12" s="25"/>
      <c r="H12" s="25"/>
      <c r="I12" s="25"/>
      <c r="J12" s="25"/>
      <c r="K12" s="24" t="s">
        <v>21</v>
      </c>
      <c r="L12" s="24"/>
      <c r="M12" s="24"/>
      <c r="N12" s="24"/>
      <c r="O12" s="24"/>
      <c r="P12" s="24"/>
      <c r="Q12" s="24"/>
      <c r="R12" s="24" t="s">
        <v>24</v>
      </c>
      <c r="S12" s="24"/>
      <c r="T12" s="24"/>
      <c r="U12" s="24" t="s">
        <v>25</v>
      </c>
      <c r="V12" s="24"/>
      <c r="W12" s="28" t="s">
        <v>28</v>
      </c>
      <c r="X12" s="28"/>
      <c r="Y12" s="28"/>
      <c r="Z12" s="28"/>
    </row>
    <row r="13" spans="1:26" s="1" customFormat="1" ht="45" customHeight="1">
      <c r="A13" s="24"/>
      <c r="B13" s="24"/>
      <c r="C13" s="24"/>
      <c r="D13" s="24"/>
      <c r="E13" s="24"/>
      <c r="F13" s="25"/>
      <c r="G13" s="25"/>
      <c r="H13" s="25"/>
      <c r="I13" s="25"/>
      <c r="J13" s="25"/>
      <c r="K13" s="26" t="s">
        <v>22</v>
      </c>
      <c r="L13" s="26"/>
      <c r="M13" s="26"/>
      <c r="N13" s="26"/>
      <c r="O13" s="26"/>
      <c r="P13" s="27" t="s">
        <v>23</v>
      </c>
      <c r="Q13" s="27"/>
      <c r="R13" s="24"/>
      <c r="S13" s="24"/>
      <c r="T13" s="24"/>
      <c r="U13" s="8" t="s">
        <v>26</v>
      </c>
      <c r="V13" s="9" t="s">
        <v>27</v>
      </c>
      <c r="W13" s="26" t="s">
        <v>26</v>
      </c>
      <c r="X13" s="26"/>
      <c r="Y13" s="29" t="s">
        <v>27</v>
      </c>
      <c r="Z13" s="29"/>
    </row>
    <row r="14" spans="1:26" s="1" customFormat="1" ht="12.75" customHeight="1">
      <c r="A14" s="30" t="s">
        <v>29</v>
      </c>
      <c r="B14" s="30"/>
      <c r="C14" s="30"/>
      <c r="D14" s="30"/>
      <c r="E14" s="30"/>
      <c r="F14" s="31" t="s">
        <v>30</v>
      </c>
      <c r="G14" s="31"/>
      <c r="H14" s="31"/>
      <c r="I14" s="31"/>
      <c r="J14" s="31"/>
      <c r="K14" s="30" t="s">
        <v>31</v>
      </c>
      <c r="L14" s="30"/>
      <c r="M14" s="30"/>
      <c r="N14" s="30"/>
      <c r="O14" s="30"/>
      <c r="P14" s="31" t="s">
        <v>32</v>
      </c>
      <c r="Q14" s="31"/>
      <c r="R14" s="30" t="s">
        <v>33</v>
      </c>
      <c r="S14" s="30"/>
      <c r="T14" s="30"/>
      <c r="U14" s="10" t="s">
        <v>34</v>
      </c>
      <c r="V14" s="11" t="s">
        <v>35</v>
      </c>
      <c r="W14" s="30" t="s">
        <v>36</v>
      </c>
      <c r="X14" s="30"/>
      <c r="Y14" s="32" t="s">
        <v>37</v>
      </c>
      <c r="Z14" s="32"/>
    </row>
    <row r="15" spans="1:26" s="1" customFormat="1" ht="13.5" customHeight="1">
      <c r="A15" s="33" t="s">
        <v>38</v>
      </c>
      <c r="B15" s="33"/>
      <c r="C15" s="33"/>
      <c r="D15" s="33"/>
      <c r="E15" s="33"/>
      <c r="F15" s="34" t="s">
        <v>39</v>
      </c>
      <c r="G15" s="34"/>
      <c r="H15" s="34"/>
      <c r="I15" s="34"/>
      <c r="J15" s="34"/>
      <c r="K15" s="35">
        <f>2087110</f>
        <v>2087110</v>
      </c>
      <c r="L15" s="35"/>
      <c r="M15" s="35"/>
      <c r="N15" s="35"/>
      <c r="O15" s="35"/>
      <c r="P15" s="36">
        <f>4174200</f>
        <v>4174200</v>
      </c>
      <c r="Q15" s="36"/>
      <c r="R15" s="35">
        <f>2269577.75</f>
        <v>2269577.75</v>
      </c>
      <c r="S15" s="35"/>
      <c r="T15" s="35"/>
      <c r="U15" s="12" t="s">
        <v>40</v>
      </c>
      <c r="V15" s="13" t="s">
        <v>41</v>
      </c>
      <c r="W15" s="35">
        <f>-182467.75</f>
        <v>-182467.75</v>
      </c>
      <c r="X15" s="35"/>
      <c r="Y15" s="37">
        <f>1904622.25</f>
        <v>1904622.25</v>
      </c>
      <c r="Z15" s="37"/>
    </row>
    <row r="16" spans="1:26" s="1" customFormat="1" ht="13.5" customHeight="1">
      <c r="A16" s="33" t="s">
        <v>42</v>
      </c>
      <c r="B16" s="33"/>
      <c r="C16" s="33"/>
      <c r="D16" s="33"/>
      <c r="E16" s="33"/>
      <c r="F16" s="34" t="s">
        <v>43</v>
      </c>
      <c r="G16" s="34"/>
      <c r="H16" s="34"/>
      <c r="I16" s="34"/>
      <c r="J16" s="34"/>
      <c r="K16" s="35">
        <f>2087110</f>
        <v>2087110</v>
      </c>
      <c r="L16" s="35"/>
      <c r="M16" s="35"/>
      <c r="N16" s="35"/>
      <c r="O16" s="35"/>
      <c r="P16" s="36">
        <f>4174200</f>
        <v>4174200</v>
      </c>
      <c r="Q16" s="36"/>
      <c r="R16" s="35">
        <f>2269577.75</f>
        <v>2269577.75</v>
      </c>
      <c r="S16" s="35"/>
      <c r="T16" s="35"/>
      <c r="U16" s="12" t="s">
        <v>40</v>
      </c>
      <c r="V16" s="13" t="s">
        <v>41</v>
      </c>
      <c r="W16" s="35">
        <f>-182467.75</f>
        <v>-182467.75</v>
      </c>
      <c r="X16" s="35"/>
      <c r="Y16" s="37">
        <f>1904622.25</f>
        <v>1904622.25</v>
      </c>
      <c r="Z16" s="37"/>
    </row>
    <row r="17" spans="1:26" s="1" customFormat="1" ht="13.5" customHeight="1">
      <c r="A17" s="33" t="s">
        <v>44</v>
      </c>
      <c r="B17" s="33"/>
      <c r="C17" s="33"/>
      <c r="D17" s="33"/>
      <c r="E17" s="33"/>
      <c r="F17" s="34" t="s">
        <v>45</v>
      </c>
      <c r="G17" s="34"/>
      <c r="H17" s="34"/>
      <c r="I17" s="34"/>
      <c r="J17" s="34"/>
      <c r="K17" s="35">
        <f>375000</f>
        <v>375000</v>
      </c>
      <c r="L17" s="35"/>
      <c r="M17" s="35"/>
      <c r="N17" s="35"/>
      <c r="O17" s="35"/>
      <c r="P17" s="36">
        <f>750000</f>
        <v>750000</v>
      </c>
      <c r="Q17" s="36"/>
      <c r="R17" s="35">
        <f>397705.2</f>
        <v>397705.2</v>
      </c>
      <c r="S17" s="35"/>
      <c r="T17" s="35"/>
      <c r="U17" s="12" t="s">
        <v>46</v>
      </c>
      <c r="V17" s="13" t="s">
        <v>47</v>
      </c>
      <c r="W17" s="35">
        <f>-22705.2</f>
        <v>-22705.2</v>
      </c>
      <c r="X17" s="35"/>
      <c r="Y17" s="37">
        <f>352294.8</f>
        <v>352294.8</v>
      </c>
      <c r="Z17" s="37"/>
    </row>
    <row r="18" spans="1:26" s="1" customFormat="1" ht="13.5" customHeight="1">
      <c r="A18" s="33" t="s">
        <v>48</v>
      </c>
      <c r="B18" s="33"/>
      <c r="C18" s="33"/>
      <c r="D18" s="33"/>
      <c r="E18" s="33"/>
      <c r="F18" s="34" t="s">
        <v>49</v>
      </c>
      <c r="G18" s="34"/>
      <c r="H18" s="34"/>
      <c r="I18" s="34"/>
      <c r="J18" s="34"/>
      <c r="K18" s="35">
        <f>375000</f>
        <v>375000</v>
      </c>
      <c r="L18" s="35"/>
      <c r="M18" s="35"/>
      <c r="N18" s="35"/>
      <c r="O18" s="35"/>
      <c r="P18" s="36">
        <f>750000</f>
        <v>750000</v>
      </c>
      <c r="Q18" s="36"/>
      <c r="R18" s="35">
        <f>397705.2</f>
        <v>397705.2</v>
      </c>
      <c r="S18" s="35"/>
      <c r="T18" s="35"/>
      <c r="U18" s="12" t="s">
        <v>46</v>
      </c>
      <c r="V18" s="13" t="s">
        <v>47</v>
      </c>
      <c r="W18" s="35">
        <f>-22705.2</f>
        <v>-22705.2</v>
      </c>
      <c r="X18" s="35"/>
      <c r="Y18" s="37">
        <f>352294.8</f>
        <v>352294.8</v>
      </c>
      <c r="Z18" s="37"/>
    </row>
    <row r="19" spans="1:26" s="1" customFormat="1" ht="106.5" customHeight="1">
      <c r="A19" s="33" t="s">
        <v>50</v>
      </c>
      <c r="B19" s="33"/>
      <c r="C19" s="33"/>
      <c r="D19" s="33"/>
      <c r="E19" s="33"/>
      <c r="F19" s="34" t="s">
        <v>51</v>
      </c>
      <c r="G19" s="34"/>
      <c r="H19" s="34"/>
      <c r="I19" s="34"/>
      <c r="J19" s="34"/>
      <c r="K19" s="35">
        <f>375000</f>
        <v>375000</v>
      </c>
      <c r="L19" s="35"/>
      <c r="M19" s="35"/>
      <c r="N19" s="35"/>
      <c r="O19" s="35"/>
      <c r="P19" s="36">
        <f>750000</f>
        <v>750000</v>
      </c>
      <c r="Q19" s="36"/>
      <c r="R19" s="38" t="s">
        <v>1</v>
      </c>
      <c r="S19" s="38"/>
      <c r="T19" s="38"/>
      <c r="U19" s="12" t="s">
        <v>52</v>
      </c>
      <c r="V19" s="13" t="s">
        <v>52</v>
      </c>
      <c r="W19" s="35">
        <f>375000</f>
        <v>375000</v>
      </c>
      <c r="X19" s="35"/>
      <c r="Y19" s="37">
        <f>750000</f>
        <v>750000</v>
      </c>
      <c r="Z19" s="37"/>
    </row>
    <row r="20" spans="1:26" s="1" customFormat="1" ht="106.5" customHeight="1">
      <c r="A20" s="33" t="s">
        <v>53</v>
      </c>
      <c r="B20" s="33"/>
      <c r="C20" s="33"/>
      <c r="D20" s="33"/>
      <c r="E20" s="33"/>
      <c r="F20" s="34" t="s">
        <v>51</v>
      </c>
      <c r="G20" s="34"/>
      <c r="H20" s="34"/>
      <c r="I20" s="34"/>
      <c r="J20" s="34"/>
      <c r="K20" s="38" t="s">
        <v>1</v>
      </c>
      <c r="L20" s="38"/>
      <c r="M20" s="38"/>
      <c r="N20" s="38"/>
      <c r="O20" s="38"/>
      <c r="P20" s="39" t="s">
        <v>1</v>
      </c>
      <c r="Q20" s="39"/>
      <c r="R20" s="35">
        <f>393376.23</f>
        <v>393376.23</v>
      </c>
      <c r="S20" s="35"/>
      <c r="T20" s="35"/>
      <c r="U20" s="12" t="s">
        <v>52</v>
      </c>
      <c r="V20" s="13" t="s">
        <v>52</v>
      </c>
      <c r="W20" s="35">
        <f>-393376.23</f>
        <v>-393376.23</v>
      </c>
      <c r="X20" s="35"/>
      <c r="Y20" s="37">
        <f>-393376.23</f>
        <v>-393376.23</v>
      </c>
      <c r="Z20" s="37"/>
    </row>
    <row r="21" spans="1:26" s="1" customFormat="1" ht="106.5" customHeight="1">
      <c r="A21" s="33" t="s">
        <v>54</v>
      </c>
      <c r="B21" s="33"/>
      <c r="C21" s="33"/>
      <c r="D21" s="33"/>
      <c r="E21" s="33"/>
      <c r="F21" s="34" t="s">
        <v>51</v>
      </c>
      <c r="G21" s="34"/>
      <c r="H21" s="34"/>
      <c r="I21" s="34"/>
      <c r="J21" s="34"/>
      <c r="K21" s="38" t="s">
        <v>1</v>
      </c>
      <c r="L21" s="38"/>
      <c r="M21" s="38"/>
      <c r="N21" s="38"/>
      <c r="O21" s="38"/>
      <c r="P21" s="39" t="s">
        <v>1</v>
      </c>
      <c r="Q21" s="39"/>
      <c r="R21" s="35">
        <f>4318.52</f>
        <v>4318.52</v>
      </c>
      <c r="S21" s="35"/>
      <c r="T21" s="35"/>
      <c r="U21" s="12" t="s">
        <v>52</v>
      </c>
      <c r="V21" s="13" t="s">
        <v>52</v>
      </c>
      <c r="W21" s="35">
        <f>-4318.52</f>
        <v>-4318.52</v>
      </c>
      <c r="X21" s="35"/>
      <c r="Y21" s="37">
        <f>-4318.52</f>
        <v>-4318.52</v>
      </c>
      <c r="Z21" s="37"/>
    </row>
    <row r="22" spans="1:26" s="1" customFormat="1" ht="75.75" customHeight="1">
      <c r="A22" s="33" t="s">
        <v>55</v>
      </c>
      <c r="B22" s="33"/>
      <c r="C22" s="33"/>
      <c r="D22" s="33"/>
      <c r="E22" s="33"/>
      <c r="F22" s="34" t="s">
        <v>56</v>
      </c>
      <c r="G22" s="34"/>
      <c r="H22" s="34"/>
      <c r="I22" s="34"/>
      <c r="J22" s="34"/>
      <c r="K22" s="38" t="s">
        <v>1</v>
      </c>
      <c r="L22" s="38"/>
      <c r="M22" s="38"/>
      <c r="N22" s="38"/>
      <c r="O22" s="38"/>
      <c r="P22" s="39" t="s">
        <v>1</v>
      </c>
      <c r="Q22" s="39"/>
      <c r="R22" s="35">
        <f>10.45</f>
        <v>10.45</v>
      </c>
      <c r="S22" s="35"/>
      <c r="T22" s="35"/>
      <c r="U22" s="12" t="s">
        <v>52</v>
      </c>
      <c r="V22" s="13" t="s">
        <v>52</v>
      </c>
      <c r="W22" s="35">
        <f>-10.45</f>
        <v>-10.45</v>
      </c>
      <c r="X22" s="35"/>
      <c r="Y22" s="37">
        <f>-10.45</f>
        <v>-10.45</v>
      </c>
      <c r="Z22" s="37"/>
    </row>
    <row r="23" spans="1:26" s="1" customFormat="1" ht="33.75" customHeight="1">
      <c r="A23" s="33" t="s">
        <v>57</v>
      </c>
      <c r="B23" s="33"/>
      <c r="C23" s="33"/>
      <c r="D23" s="33"/>
      <c r="E23" s="33"/>
      <c r="F23" s="34" t="s">
        <v>58</v>
      </c>
      <c r="G23" s="34"/>
      <c r="H23" s="34"/>
      <c r="I23" s="34"/>
      <c r="J23" s="34"/>
      <c r="K23" s="35">
        <f>1664600</f>
        <v>1664600</v>
      </c>
      <c r="L23" s="35"/>
      <c r="M23" s="35"/>
      <c r="N23" s="35"/>
      <c r="O23" s="35"/>
      <c r="P23" s="36">
        <f>3329200</f>
        <v>3329200</v>
      </c>
      <c r="Q23" s="36"/>
      <c r="R23" s="35">
        <f>1844655.57</f>
        <v>1844655.57</v>
      </c>
      <c r="S23" s="35"/>
      <c r="T23" s="35"/>
      <c r="U23" s="12" t="s">
        <v>59</v>
      </c>
      <c r="V23" s="13" t="s">
        <v>60</v>
      </c>
      <c r="W23" s="35">
        <f>-180055.57</f>
        <v>-180055.57</v>
      </c>
      <c r="X23" s="35"/>
      <c r="Y23" s="37">
        <f>1484544.43</f>
        <v>1484544.43</v>
      </c>
      <c r="Z23" s="37"/>
    </row>
    <row r="24" spans="1:26" s="1" customFormat="1" ht="33.75" customHeight="1">
      <c r="A24" s="33" t="s">
        <v>61</v>
      </c>
      <c r="B24" s="33"/>
      <c r="C24" s="33"/>
      <c r="D24" s="33"/>
      <c r="E24" s="33"/>
      <c r="F24" s="34" t="s">
        <v>62</v>
      </c>
      <c r="G24" s="34"/>
      <c r="H24" s="34"/>
      <c r="I24" s="34"/>
      <c r="J24" s="34"/>
      <c r="K24" s="35">
        <f>1664600</f>
        <v>1664600</v>
      </c>
      <c r="L24" s="35"/>
      <c r="M24" s="35"/>
      <c r="N24" s="35"/>
      <c r="O24" s="35"/>
      <c r="P24" s="36">
        <f>3329200</f>
        <v>3329200</v>
      </c>
      <c r="Q24" s="36"/>
      <c r="R24" s="35">
        <f>1844655.57</f>
        <v>1844655.57</v>
      </c>
      <c r="S24" s="35"/>
      <c r="T24" s="35"/>
      <c r="U24" s="12" t="s">
        <v>59</v>
      </c>
      <c r="V24" s="13" t="s">
        <v>60</v>
      </c>
      <c r="W24" s="35">
        <f>-180055.57</f>
        <v>-180055.57</v>
      </c>
      <c r="X24" s="35"/>
      <c r="Y24" s="37">
        <f>1484544.43</f>
        <v>1484544.43</v>
      </c>
      <c r="Z24" s="37"/>
    </row>
    <row r="25" spans="1:26" s="1" customFormat="1" ht="66" customHeight="1">
      <c r="A25" s="33" t="s">
        <v>63</v>
      </c>
      <c r="B25" s="33"/>
      <c r="C25" s="33"/>
      <c r="D25" s="33"/>
      <c r="E25" s="33"/>
      <c r="F25" s="34" t="s">
        <v>64</v>
      </c>
      <c r="G25" s="34"/>
      <c r="H25" s="34"/>
      <c r="I25" s="34"/>
      <c r="J25" s="34"/>
      <c r="K25" s="35">
        <f>750650</f>
        <v>750650</v>
      </c>
      <c r="L25" s="35"/>
      <c r="M25" s="35"/>
      <c r="N25" s="35"/>
      <c r="O25" s="35"/>
      <c r="P25" s="36">
        <f>1501300</f>
        <v>1501300</v>
      </c>
      <c r="Q25" s="36"/>
      <c r="R25" s="35">
        <f>942291.69</f>
        <v>942291.69</v>
      </c>
      <c r="S25" s="35"/>
      <c r="T25" s="35"/>
      <c r="U25" s="12" t="s">
        <v>65</v>
      </c>
      <c r="V25" s="13" t="s">
        <v>66</v>
      </c>
      <c r="W25" s="35">
        <f>-191641.69</f>
        <v>-191641.69</v>
      </c>
      <c r="X25" s="35"/>
      <c r="Y25" s="37">
        <f>559008.31</f>
        <v>559008.31</v>
      </c>
      <c r="Z25" s="37"/>
    </row>
    <row r="26" spans="1:26" s="1" customFormat="1" ht="96.75" customHeight="1">
      <c r="A26" s="33" t="s">
        <v>67</v>
      </c>
      <c r="B26" s="33"/>
      <c r="C26" s="33"/>
      <c r="D26" s="33"/>
      <c r="E26" s="33"/>
      <c r="F26" s="34" t="s">
        <v>68</v>
      </c>
      <c r="G26" s="34"/>
      <c r="H26" s="34"/>
      <c r="I26" s="34"/>
      <c r="J26" s="34"/>
      <c r="K26" s="35">
        <f>750650</f>
        <v>750650</v>
      </c>
      <c r="L26" s="35"/>
      <c r="M26" s="35"/>
      <c r="N26" s="35"/>
      <c r="O26" s="35"/>
      <c r="P26" s="36">
        <f>1501300</f>
        <v>1501300</v>
      </c>
      <c r="Q26" s="36"/>
      <c r="R26" s="35">
        <f>942291.69</f>
        <v>942291.69</v>
      </c>
      <c r="S26" s="35"/>
      <c r="T26" s="35"/>
      <c r="U26" s="12" t="s">
        <v>65</v>
      </c>
      <c r="V26" s="13" t="s">
        <v>66</v>
      </c>
      <c r="W26" s="35">
        <f>-191641.69</f>
        <v>-191641.69</v>
      </c>
      <c r="X26" s="35"/>
      <c r="Y26" s="37">
        <f>559008.31</f>
        <v>559008.31</v>
      </c>
      <c r="Z26" s="37"/>
    </row>
    <row r="27" spans="1:26" s="1" customFormat="1" ht="75.75" customHeight="1">
      <c r="A27" s="33" t="s">
        <v>69</v>
      </c>
      <c r="B27" s="33"/>
      <c r="C27" s="33"/>
      <c r="D27" s="33"/>
      <c r="E27" s="33"/>
      <c r="F27" s="34" t="s">
        <v>70</v>
      </c>
      <c r="G27" s="34"/>
      <c r="H27" s="34"/>
      <c r="I27" s="34"/>
      <c r="J27" s="34"/>
      <c r="K27" s="35">
        <f>3900</f>
        <v>3900</v>
      </c>
      <c r="L27" s="35"/>
      <c r="M27" s="35"/>
      <c r="N27" s="35"/>
      <c r="O27" s="35"/>
      <c r="P27" s="36">
        <f>7800</f>
        <v>7800</v>
      </c>
      <c r="Q27" s="36"/>
      <c r="R27" s="35">
        <f>5452.93</f>
        <v>5452.93</v>
      </c>
      <c r="S27" s="35"/>
      <c r="T27" s="35"/>
      <c r="U27" s="12" t="s">
        <v>71</v>
      </c>
      <c r="V27" s="13" t="s">
        <v>72</v>
      </c>
      <c r="W27" s="35">
        <f>-1552.93</f>
        <v>-1552.93</v>
      </c>
      <c r="X27" s="35"/>
      <c r="Y27" s="37">
        <f>2347.07</f>
        <v>2347.07</v>
      </c>
      <c r="Z27" s="37"/>
    </row>
    <row r="28" spans="1:26" s="1" customFormat="1" ht="106.5" customHeight="1">
      <c r="A28" s="33" t="s">
        <v>73</v>
      </c>
      <c r="B28" s="33"/>
      <c r="C28" s="33"/>
      <c r="D28" s="33"/>
      <c r="E28" s="33"/>
      <c r="F28" s="34" t="s">
        <v>74</v>
      </c>
      <c r="G28" s="34"/>
      <c r="H28" s="34"/>
      <c r="I28" s="34"/>
      <c r="J28" s="34"/>
      <c r="K28" s="35">
        <f>3900</f>
        <v>3900</v>
      </c>
      <c r="L28" s="35"/>
      <c r="M28" s="35"/>
      <c r="N28" s="35"/>
      <c r="O28" s="35"/>
      <c r="P28" s="36">
        <f>7800</f>
        <v>7800</v>
      </c>
      <c r="Q28" s="36"/>
      <c r="R28" s="35">
        <f>5452.93</f>
        <v>5452.93</v>
      </c>
      <c r="S28" s="35"/>
      <c r="T28" s="35"/>
      <c r="U28" s="12" t="s">
        <v>71</v>
      </c>
      <c r="V28" s="13" t="s">
        <v>72</v>
      </c>
      <c r="W28" s="35">
        <f>-1552.93</f>
        <v>-1552.93</v>
      </c>
      <c r="X28" s="35"/>
      <c r="Y28" s="37">
        <f>2347.07</f>
        <v>2347.07</v>
      </c>
      <c r="Z28" s="37"/>
    </row>
    <row r="29" spans="1:26" s="1" customFormat="1" ht="66" customHeight="1">
      <c r="A29" s="33" t="s">
        <v>75</v>
      </c>
      <c r="B29" s="33"/>
      <c r="C29" s="33"/>
      <c r="D29" s="33"/>
      <c r="E29" s="33"/>
      <c r="F29" s="34" t="s">
        <v>76</v>
      </c>
      <c r="G29" s="34"/>
      <c r="H29" s="34"/>
      <c r="I29" s="34"/>
      <c r="J29" s="34"/>
      <c r="K29" s="35">
        <f>996150</f>
        <v>996150</v>
      </c>
      <c r="L29" s="35"/>
      <c r="M29" s="35"/>
      <c r="N29" s="35"/>
      <c r="O29" s="35"/>
      <c r="P29" s="36">
        <f>1992300</f>
        <v>1992300</v>
      </c>
      <c r="Q29" s="36"/>
      <c r="R29" s="35">
        <f>1019259.56</f>
        <v>1019259.56</v>
      </c>
      <c r="S29" s="35"/>
      <c r="T29" s="35"/>
      <c r="U29" s="12" t="s">
        <v>77</v>
      </c>
      <c r="V29" s="13" t="s">
        <v>78</v>
      </c>
      <c r="W29" s="35">
        <f>-23109.56</f>
        <v>-23109.56</v>
      </c>
      <c r="X29" s="35"/>
      <c r="Y29" s="37">
        <f>973040.44</f>
        <v>973040.44</v>
      </c>
      <c r="Z29" s="37"/>
    </row>
    <row r="30" spans="1:26" s="1" customFormat="1" ht="96.75" customHeight="1">
      <c r="A30" s="33" t="s">
        <v>79</v>
      </c>
      <c r="B30" s="33"/>
      <c r="C30" s="33"/>
      <c r="D30" s="33"/>
      <c r="E30" s="33"/>
      <c r="F30" s="34" t="s">
        <v>80</v>
      </c>
      <c r="G30" s="34"/>
      <c r="H30" s="34"/>
      <c r="I30" s="34"/>
      <c r="J30" s="34"/>
      <c r="K30" s="35">
        <f>996150</f>
        <v>996150</v>
      </c>
      <c r="L30" s="35"/>
      <c r="M30" s="35"/>
      <c r="N30" s="35"/>
      <c r="O30" s="35"/>
      <c r="P30" s="36">
        <f>1992300</f>
        <v>1992300</v>
      </c>
      <c r="Q30" s="36"/>
      <c r="R30" s="35">
        <f>1019259.56</f>
        <v>1019259.56</v>
      </c>
      <c r="S30" s="35"/>
      <c r="T30" s="35"/>
      <c r="U30" s="12" t="s">
        <v>77</v>
      </c>
      <c r="V30" s="13" t="s">
        <v>78</v>
      </c>
      <c r="W30" s="35">
        <f>-23109.56</f>
        <v>-23109.56</v>
      </c>
      <c r="X30" s="35"/>
      <c r="Y30" s="37">
        <f>973040.44</f>
        <v>973040.44</v>
      </c>
      <c r="Z30" s="37"/>
    </row>
    <row r="31" spans="1:26" s="1" customFormat="1" ht="66" customHeight="1">
      <c r="A31" s="33" t="s">
        <v>81</v>
      </c>
      <c r="B31" s="33"/>
      <c r="C31" s="33"/>
      <c r="D31" s="33"/>
      <c r="E31" s="33"/>
      <c r="F31" s="34" t="s">
        <v>82</v>
      </c>
      <c r="G31" s="34"/>
      <c r="H31" s="34"/>
      <c r="I31" s="34"/>
      <c r="J31" s="34"/>
      <c r="K31" s="35">
        <f>-86100</f>
        <v>-86100</v>
      </c>
      <c r="L31" s="35"/>
      <c r="M31" s="35"/>
      <c r="N31" s="35"/>
      <c r="O31" s="35"/>
      <c r="P31" s="36">
        <f>-172200</f>
        <v>-172200</v>
      </c>
      <c r="Q31" s="36"/>
      <c r="R31" s="35">
        <f>-122348.61</f>
        <v>-122348.61</v>
      </c>
      <c r="S31" s="35"/>
      <c r="T31" s="35"/>
      <c r="U31" s="12" t="s">
        <v>83</v>
      </c>
      <c r="V31" s="13" t="s">
        <v>84</v>
      </c>
      <c r="W31" s="35">
        <f>36248.61</f>
        <v>36248.61</v>
      </c>
      <c r="X31" s="35"/>
      <c r="Y31" s="37">
        <f>-49851.39</f>
        <v>-49851.39</v>
      </c>
      <c r="Z31" s="37"/>
    </row>
    <row r="32" spans="1:26" s="1" customFormat="1" ht="96.75" customHeight="1">
      <c r="A32" s="33" t="s">
        <v>85</v>
      </c>
      <c r="B32" s="33"/>
      <c r="C32" s="33"/>
      <c r="D32" s="33"/>
      <c r="E32" s="33"/>
      <c r="F32" s="34" t="s">
        <v>86</v>
      </c>
      <c r="G32" s="34"/>
      <c r="H32" s="34"/>
      <c r="I32" s="34"/>
      <c r="J32" s="34"/>
      <c r="K32" s="35">
        <f>-86100</f>
        <v>-86100</v>
      </c>
      <c r="L32" s="35"/>
      <c r="M32" s="35"/>
      <c r="N32" s="35"/>
      <c r="O32" s="35"/>
      <c r="P32" s="36">
        <f>-172200</f>
        <v>-172200</v>
      </c>
      <c r="Q32" s="36"/>
      <c r="R32" s="35">
        <f>-122348.61</f>
        <v>-122348.61</v>
      </c>
      <c r="S32" s="35"/>
      <c r="T32" s="35"/>
      <c r="U32" s="12" t="s">
        <v>83</v>
      </c>
      <c r="V32" s="13" t="s">
        <v>84</v>
      </c>
      <c r="W32" s="35">
        <f>36248.61</f>
        <v>36248.61</v>
      </c>
      <c r="X32" s="35"/>
      <c r="Y32" s="37">
        <f>-49851.39</f>
        <v>-49851.39</v>
      </c>
      <c r="Z32" s="37"/>
    </row>
    <row r="33" spans="1:26" s="1" customFormat="1" ht="13.5" customHeight="1">
      <c r="A33" s="33" t="s">
        <v>87</v>
      </c>
      <c r="B33" s="33"/>
      <c r="C33" s="33"/>
      <c r="D33" s="33"/>
      <c r="E33" s="33"/>
      <c r="F33" s="34" t="s">
        <v>88</v>
      </c>
      <c r="G33" s="34"/>
      <c r="H33" s="34"/>
      <c r="I33" s="34"/>
      <c r="J33" s="34"/>
      <c r="K33" s="35">
        <f>47510</f>
        <v>47510</v>
      </c>
      <c r="L33" s="35"/>
      <c r="M33" s="35"/>
      <c r="N33" s="35"/>
      <c r="O33" s="35"/>
      <c r="P33" s="36">
        <f>95000</f>
        <v>95000</v>
      </c>
      <c r="Q33" s="36"/>
      <c r="R33" s="35">
        <f>27216.98</f>
        <v>27216.98</v>
      </c>
      <c r="S33" s="35"/>
      <c r="T33" s="35"/>
      <c r="U33" s="12" t="s">
        <v>89</v>
      </c>
      <c r="V33" s="13" t="s">
        <v>90</v>
      </c>
      <c r="W33" s="35">
        <f>20293.02</f>
        <v>20293.02</v>
      </c>
      <c r="X33" s="35"/>
      <c r="Y33" s="37">
        <f>67783.02</f>
        <v>67783.02</v>
      </c>
      <c r="Z33" s="37"/>
    </row>
    <row r="34" spans="1:26" s="1" customFormat="1" ht="13.5" customHeight="1">
      <c r="A34" s="33" t="s">
        <v>91</v>
      </c>
      <c r="B34" s="33"/>
      <c r="C34" s="33"/>
      <c r="D34" s="33"/>
      <c r="E34" s="33"/>
      <c r="F34" s="34" t="s">
        <v>92</v>
      </c>
      <c r="G34" s="34"/>
      <c r="H34" s="34"/>
      <c r="I34" s="34"/>
      <c r="J34" s="34"/>
      <c r="K34" s="35">
        <f>12000</f>
        <v>12000</v>
      </c>
      <c r="L34" s="35"/>
      <c r="M34" s="35"/>
      <c r="N34" s="35"/>
      <c r="O34" s="35"/>
      <c r="P34" s="36">
        <f>24000</f>
        <v>24000</v>
      </c>
      <c r="Q34" s="36"/>
      <c r="R34" s="35">
        <f>8432.55</f>
        <v>8432.55</v>
      </c>
      <c r="S34" s="35"/>
      <c r="T34" s="35"/>
      <c r="U34" s="12" t="s">
        <v>93</v>
      </c>
      <c r="V34" s="13" t="s">
        <v>94</v>
      </c>
      <c r="W34" s="35">
        <f>3567.45</f>
        <v>3567.45</v>
      </c>
      <c r="X34" s="35"/>
      <c r="Y34" s="37">
        <f>15567.45</f>
        <v>15567.45</v>
      </c>
      <c r="Z34" s="37"/>
    </row>
    <row r="35" spans="1:26" s="1" customFormat="1" ht="45" customHeight="1">
      <c r="A35" s="33" t="s">
        <v>95</v>
      </c>
      <c r="B35" s="33"/>
      <c r="C35" s="33"/>
      <c r="D35" s="33"/>
      <c r="E35" s="33"/>
      <c r="F35" s="34" t="s">
        <v>96</v>
      </c>
      <c r="G35" s="34"/>
      <c r="H35" s="34"/>
      <c r="I35" s="34"/>
      <c r="J35" s="34"/>
      <c r="K35" s="35">
        <f>12000</f>
        <v>12000</v>
      </c>
      <c r="L35" s="35"/>
      <c r="M35" s="35"/>
      <c r="N35" s="35"/>
      <c r="O35" s="35"/>
      <c r="P35" s="36">
        <f>24000</f>
        <v>24000</v>
      </c>
      <c r="Q35" s="36"/>
      <c r="R35" s="35">
        <f>8432.55</f>
        <v>8432.55</v>
      </c>
      <c r="S35" s="35"/>
      <c r="T35" s="35"/>
      <c r="U35" s="12" t="s">
        <v>93</v>
      </c>
      <c r="V35" s="13" t="s">
        <v>94</v>
      </c>
      <c r="W35" s="35">
        <f>3567.45</f>
        <v>3567.45</v>
      </c>
      <c r="X35" s="35"/>
      <c r="Y35" s="37">
        <f>15567.45</f>
        <v>15567.45</v>
      </c>
      <c r="Z35" s="37"/>
    </row>
    <row r="36" spans="1:26" s="1" customFormat="1" ht="13.5" customHeight="1">
      <c r="A36" s="33" t="s">
        <v>97</v>
      </c>
      <c r="B36" s="33"/>
      <c r="C36" s="33"/>
      <c r="D36" s="33"/>
      <c r="E36" s="33"/>
      <c r="F36" s="34" t="s">
        <v>98</v>
      </c>
      <c r="G36" s="34"/>
      <c r="H36" s="34"/>
      <c r="I36" s="34"/>
      <c r="J36" s="34"/>
      <c r="K36" s="35">
        <f>11010</f>
        <v>11010</v>
      </c>
      <c r="L36" s="35"/>
      <c r="M36" s="35"/>
      <c r="N36" s="35"/>
      <c r="O36" s="35"/>
      <c r="P36" s="36">
        <f>22000</f>
        <v>22000</v>
      </c>
      <c r="Q36" s="36"/>
      <c r="R36" s="35">
        <f>3779.11</f>
        <v>3779.11</v>
      </c>
      <c r="S36" s="35"/>
      <c r="T36" s="35"/>
      <c r="U36" s="12" t="s">
        <v>99</v>
      </c>
      <c r="V36" s="13" t="s">
        <v>100</v>
      </c>
      <c r="W36" s="35">
        <f>7230.89</f>
        <v>7230.89</v>
      </c>
      <c r="X36" s="35"/>
      <c r="Y36" s="37">
        <f>18220.89</f>
        <v>18220.89</v>
      </c>
      <c r="Z36" s="37"/>
    </row>
    <row r="37" spans="1:26" s="1" customFormat="1" ht="13.5" customHeight="1">
      <c r="A37" s="33" t="s">
        <v>101</v>
      </c>
      <c r="B37" s="33"/>
      <c r="C37" s="33"/>
      <c r="D37" s="33"/>
      <c r="E37" s="33"/>
      <c r="F37" s="34" t="s">
        <v>102</v>
      </c>
      <c r="G37" s="34"/>
      <c r="H37" s="34"/>
      <c r="I37" s="34"/>
      <c r="J37" s="34"/>
      <c r="K37" s="35">
        <f>560</f>
        <v>560</v>
      </c>
      <c r="L37" s="35"/>
      <c r="M37" s="35"/>
      <c r="N37" s="35"/>
      <c r="O37" s="35"/>
      <c r="P37" s="36">
        <f>1100</f>
        <v>1100</v>
      </c>
      <c r="Q37" s="36"/>
      <c r="R37" s="35">
        <f>626.6</f>
        <v>626.6</v>
      </c>
      <c r="S37" s="35"/>
      <c r="T37" s="35"/>
      <c r="U37" s="12" t="s">
        <v>103</v>
      </c>
      <c r="V37" s="13" t="s">
        <v>104</v>
      </c>
      <c r="W37" s="35">
        <f>-66.6</f>
        <v>-66.6</v>
      </c>
      <c r="X37" s="35"/>
      <c r="Y37" s="37">
        <f>473.4</f>
        <v>473.4</v>
      </c>
      <c r="Z37" s="37"/>
    </row>
    <row r="38" spans="1:26" s="1" customFormat="1" ht="13.5" customHeight="1">
      <c r="A38" s="33" t="s">
        <v>105</v>
      </c>
      <c r="B38" s="33"/>
      <c r="C38" s="33"/>
      <c r="D38" s="33"/>
      <c r="E38" s="33"/>
      <c r="F38" s="34" t="s">
        <v>106</v>
      </c>
      <c r="G38" s="34"/>
      <c r="H38" s="34"/>
      <c r="I38" s="34"/>
      <c r="J38" s="34"/>
      <c r="K38" s="35">
        <f>10450</f>
        <v>10450</v>
      </c>
      <c r="L38" s="35"/>
      <c r="M38" s="35"/>
      <c r="N38" s="35"/>
      <c r="O38" s="35"/>
      <c r="P38" s="36">
        <f>20900</f>
        <v>20900</v>
      </c>
      <c r="Q38" s="36"/>
      <c r="R38" s="35">
        <f>3152.51</f>
        <v>3152.51</v>
      </c>
      <c r="S38" s="35"/>
      <c r="T38" s="35"/>
      <c r="U38" s="12" t="s">
        <v>107</v>
      </c>
      <c r="V38" s="13" t="s">
        <v>108</v>
      </c>
      <c r="W38" s="35">
        <f>7297.49</f>
        <v>7297.49</v>
      </c>
      <c r="X38" s="35"/>
      <c r="Y38" s="37">
        <f>17747.49</f>
        <v>17747.49</v>
      </c>
      <c r="Z38" s="37"/>
    </row>
    <row r="39" spans="1:26" s="1" customFormat="1" ht="13.5" customHeight="1">
      <c r="A39" s="33" t="s">
        <v>109</v>
      </c>
      <c r="B39" s="33"/>
      <c r="C39" s="33"/>
      <c r="D39" s="33"/>
      <c r="E39" s="33"/>
      <c r="F39" s="34" t="s">
        <v>110</v>
      </c>
      <c r="G39" s="34"/>
      <c r="H39" s="34"/>
      <c r="I39" s="34"/>
      <c r="J39" s="34"/>
      <c r="K39" s="35">
        <f>24500</f>
        <v>24500</v>
      </c>
      <c r="L39" s="35"/>
      <c r="M39" s="35"/>
      <c r="N39" s="35"/>
      <c r="O39" s="35"/>
      <c r="P39" s="36">
        <f>49000</f>
        <v>49000</v>
      </c>
      <c r="Q39" s="36"/>
      <c r="R39" s="35">
        <f>15005.32</f>
        <v>15005.32</v>
      </c>
      <c r="S39" s="35"/>
      <c r="T39" s="35"/>
      <c r="U39" s="12" t="s">
        <v>111</v>
      </c>
      <c r="V39" s="13" t="s">
        <v>112</v>
      </c>
      <c r="W39" s="35">
        <f>9494.68</f>
        <v>9494.68</v>
      </c>
      <c r="X39" s="35"/>
      <c r="Y39" s="37">
        <f>33994.68</f>
        <v>33994.68</v>
      </c>
      <c r="Z39" s="37"/>
    </row>
    <row r="40" spans="1:26" s="1" customFormat="1" ht="13.5" customHeight="1">
      <c r="A40" s="33" t="s">
        <v>113</v>
      </c>
      <c r="B40" s="33"/>
      <c r="C40" s="33"/>
      <c r="D40" s="33"/>
      <c r="E40" s="33"/>
      <c r="F40" s="34" t="s">
        <v>114</v>
      </c>
      <c r="G40" s="34"/>
      <c r="H40" s="34"/>
      <c r="I40" s="34"/>
      <c r="J40" s="34"/>
      <c r="K40" s="35">
        <f>17500</f>
        <v>17500</v>
      </c>
      <c r="L40" s="35"/>
      <c r="M40" s="35"/>
      <c r="N40" s="35"/>
      <c r="O40" s="35"/>
      <c r="P40" s="36">
        <f>35000</f>
        <v>35000</v>
      </c>
      <c r="Q40" s="36"/>
      <c r="R40" s="35">
        <f>13968</f>
        <v>13968</v>
      </c>
      <c r="S40" s="35"/>
      <c r="T40" s="35"/>
      <c r="U40" s="12" t="s">
        <v>115</v>
      </c>
      <c r="V40" s="13" t="s">
        <v>116</v>
      </c>
      <c r="W40" s="35">
        <f>3532</f>
        <v>3532</v>
      </c>
      <c r="X40" s="35"/>
      <c r="Y40" s="37">
        <f>21032</f>
        <v>21032</v>
      </c>
      <c r="Z40" s="37"/>
    </row>
    <row r="41" spans="1:26" s="1" customFormat="1" ht="33.75" customHeight="1">
      <c r="A41" s="33" t="s">
        <v>117</v>
      </c>
      <c r="B41" s="33"/>
      <c r="C41" s="33"/>
      <c r="D41" s="33"/>
      <c r="E41" s="33"/>
      <c r="F41" s="34" t="s">
        <v>118</v>
      </c>
      <c r="G41" s="34"/>
      <c r="H41" s="34"/>
      <c r="I41" s="34"/>
      <c r="J41" s="34"/>
      <c r="K41" s="35">
        <f>17500</f>
        <v>17500</v>
      </c>
      <c r="L41" s="35"/>
      <c r="M41" s="35"/>
      <c r="N41" s="35"/>
      <c r="O41" s="35"/>
      <c r="P41" s="36">
        <f>35000</f>
        <v>35000</v>
      </c>
      <c r="Q41" s="36"/>
      <c r="R41" s="35">
        <f>13968</f>
        <v>13968</v>
      </c>
      <c r="S41" s="35"/>
      <c r="T41" s="35"/>
      <c r="U41" s="12" t="s">
        <v>115</v>
      </c>
      <c r="V41" s="13" t="s">
        <v>116</v>
      </c>
      <c r="W41" s="35">
        <f>3532</f>
        <v>3532</v>
      </c>
      <c r="X41" s="35"/>
      <c r="Y41" s="37">
        <f>21032</f>
        <v>21032</v>
      </c>
      <c r="Z41" s="37"/>
    </row>
    <row r="42" spans="1:26" s="1" customFormat="1" ht="13.5" customHeight="1">
      <c r="A42" s="33" t="s">
        <v>119</v>
      </c>
      <c r="B42" s="33"/>
      <c r="C42" s="33"/>
      <c r="D42" s="33"/>
      <c r="E42" s="33"/>
      <c r="F42" s="34" t="s">
        <v>120</v>
      </c>
      <c r="G42" s="34"/>
      <c r="H42" s="34"/>
      <c r="I42" s="34"/>
      <c r="J42" s="34"/>
      <c r="K42" s="35">
        <f>7000</f>
        <v>7000</v>
      </c>
      <c r="L42" s="35"/>
      <c r="M42" s="35"/>
      <c r="N42" s="35"/>
      <c r="O42" s="35"/>
      <c r="P42" s="36">
        <f>14000</f>
        <v>14000</v>
      </c>
      <c r="Q42" s="36"/>
      <c r="R42" s="35">
        <f>1037.32</f>
        <v>1037.32</v>
      </c>
      <c r="S42" s="35"/>
      <c r="T42" s="35"/>
      <c r="U42" s="12" t="s">
        <v>121</v>
      </c>
      <c r="V42" s="13" t="s">
        <v>122</v>
      </c>
      <c r="W42" s="35">
        <f>5962.68</f>
        <v>5962.68</v>
      </c>
      <c r="X42" s="35"/>
      <c r="Y42" s="37">
        <f>12962.68</f>
        <v>12962.68</v>
      </c>
      <c r="Z42" s="37"/>
    </row>
    <row r="43" spans="1:26" s="1" customFormat="1" ht="33.75" customHeight="1">
      <c r="A43" s="33" t="s">
        <v>123</v>
      </c>
      <c r="B43" s="33"/>
      <c r="C43" s="33"/>
      <c r="D43" s="33"/>
      <c r="E43" s="33"/>
      <c r="F43" s="34" t="s">
        <v>124</v>
      </c>
      <c r="G43" s="34"/>
      <c r="H43" s="34"/>
      <c r="I43" s="34"/>
      <c r="J43" s="34"/>
      <c r="K43" s="35">
        <f>7000</f>
        <v>7000</v>
      </c>
      <c r="L43" s="35"/>
      <c r="M43" s="35"/>
      <c r="N43" s="35"/>
      <c r="O43" s="35"/>
      <c r="P43" s="36">
        <f>14000</f>
        <v>14000</v>
      </c>
      <c r="Q43" s="36"/>
      <c r="R43" s="35">
        <f>1037.32</f>
        <v>1037.32</v>
      </c>
      <c r="S43" s="35"/>
      <c r="T43" s="35"/>
      <c r="U43" s="12" t="s">
        <v>121</v>
      </c>
      <c r="V43" s="13" t="s">
        <v>122</v>
      </c>
      <c r="W43" s="35">
        <f>5962.68</f>
        <v>5962.68</v>
      </c>
      <c r="X43" s="35"/>
      <c r="Y43" s="37">
        <f>12962.68</f>
        <v>12962.68</v>
      </c>
      <c r="Z43" s="37"/>
    </row>
    <row r="44" spans="1:26" s="1" customFormat="1" ht="13.5" customHeight="1">
      <c r="A44" s="33" t="s">
        <v>125</v>
      </c>
      <c r="B44" s="33"/>
      <c r="C44" s="33"/>
      <c r="D44" s="33"/>
      <c r="E44" s="33"/>
      <c r="F44" s="34" t="s">
        <v>126</v>
      </c>
      <c r="G44" s="34"/>
      <c r="H44" s="34"/>
      <c r="I44" s="34"/>
      <c r="J44" s="34"/>
      <c r="K44" s="35">
        <f>16787641.92</f>
        <v>16787641.92</v>
      </c>
      <c r="L44" s="35"/>
      <c r="M44" s="35"/>
      <c r="N44" s="35"/>
      <c r="O44" s="35"/>
      <c r="P44" s="36">
        <f>33575283.84</f>
        <v>33575283.84</v>
      </c>
      <c r="Q44" s="36"/>
      <c r="R44" s="35">
        <f>16561535.75</f>
        <v>16561535.75</v>
      </c>
      <c r="S44" s="35"/>
      <c r="T44" s="35"/>
      <c r="U44" s="12" t="s">
        <v>127</v>
      </c>
      <c r="V44" s="13" t="s">
        <v>128</v>
      </c>
      <c r="W44" s="35">
        <f>226106.17</f>
        <v>226106.17</v>
      </c>
      <c r="X44" s="35"/>
      <c r="Y44" s="37">
        <f>17013748.09</f>
        <v>17013748.09</v>
      </c>
      <c r="Z44" s="37"/>
    </row>
    <row r="45" spans="1:26" s="1" customFormat="1" ht="13.5" customHeight="1">
      <c r="A45" s="33" t="s">
        <v>129</v>
      </c>
      <c r="B45" s="33"/>
      <c r="C45" s="33"/>
      <c r="D45" s="33"/>
      <c r="E45" s="33"/>
      <c r="F45" s="34" t="s">
        <v>43</v>
      </c>
      <c r="G45" s="34"/>
      <c r="H45" s="34"/>
      <c r="I45" s="34"/>
      <c r="J45" s="34"/>
      <c r="K45" s="35">
        <f>318000</f>
        <v>318000</v>
      </c>
      <c r="L45" s="35"/>
      <c r="M45" s="35"/>
      <c r="N45" s="35"/>
      <c r="O45" s="35"/>
      <c r="P45" s="36">
        <f>636000</f>
        <v>636000</v>
      </c>
      <c r="Q45" s="36"/>
      <c r="R45" s="35">
        <f>345082.47</f>
        <v>345082.47</v>
      </c>
      <c r="S45" s="35"/>
      <c r="T45" s="35"/>
      <c r="U45" s="12" t="s">
        <v>130</v>
      </c>
      <c r="V45" s="13" t="s">
        <v>131</v>
      </c>
      <c r="W45" s="35">
        <f>-27082.47</f>
        <v>-27082.47</v>
      </c>
      <c r="X45" s="35"/>
      <c r="Y45" s="37">
        <f>290917.53</f>
        <v>290917.53</v>
      </c>
      <c r="Z45" s="37"/>
    </row>
    <row r="46" spans="1:26" s="1" customFormat="1" ht="13.5" customHeight="1">
      <c r="A46" s="33" t="s">
        <v>132</v>
      </c>
      <c r="B46" s="33"/>
      <c r="C46" s="33"/>
      <c r="D46" s="33"/>
      <c r="E46" s="33"/>
      <c r="F46" s="34" t="s">
        <v>133</v>
      </c>
      <c r="G46" s="34"/>
      <c r="H46" s="34"/>
      <c r="I46" s="34"/>
      <c r="J46" s="34"/>
      <c r="K46" s="35">
        <f>3000</f>
        <v>3000</v>
      </c>
      <c r="L46" s="35"/>
      <c r="M46" s="35"/>
      <c r="N46" s="35"/>
      <c r="O46" s="35"/>
      <c r="P46" s="36">
        <f>6000</f>
        <v>6000</v>
      </c>
      <c r="Q46" s="36"/>
      <c r="R46" s="35">
        <f>600</f>
        <v>600</v>
      </c>
      <c r="S46" s="35"/>
      <c r="T46" s="35"/>
      <c r="U46" s="12" t="s">
        <v>134</v>
      </c>
      <c r="V46" s="13" t="s">
        <v>135</v>
      </c>
      <c r="W46" s="35">
        <f>2400</f>
        <v>2400</v>
      </c>
      <c r="X46" s="35"/>
      <c r="Y46" s="37">
        <f>5400</f>
        <v>5400</v>
      </c>
      <c r="Z46" s="37"/>
    </row>
    <row r="47" spans="1:26" s="1" customFormat="1" ht="45" customHeight="1">
      <c r="A47" s="33" t="s">
        <v>136</v>
      </c>
      <c r="B47" s="33"/>
      <c r="C47" s="33"/>
      <c r="D47" s="33"/>
      <c r="E47" s="33"/>
      <c r="F47" s="34" t="s">
        <v>137</v>
      </c>
      <c r="G47" s="34"/>
      <c r="H47" s="34"/>
      <c r="I47" s="34"/>
      <c r="J47" s="34"/>
      <c r="K47" s="35">
        <f>3000</f>
        <v>3000</v>
      </c>
      <c r="L47" s="35"/>
      <c r="M47" s="35"/>
      <c r="N47" s="35"/>
      <c r="O47" s="35"/>
      <c r="P47" s="36">
        <f>6000</f>
        <v>6000</v>
      </c>
      <c r="Q47" s="36"/>
      <c r="R47" s="35">
        <f>600</f>
        <v>600</v>
      </c>
      <c r="S47" s="35"/>
      <c r="T47" s="35"/>
      <c r="U47" s="12" t="s">
        <v>134</v>
      </c>
      <c r="V47" s="13" t="s">
        <v>135</v>
      </c>
      <c r="W47" s="35">
        <f>2400</f>
        <v>2400</v>
      </c>
      <c r="X47" s="35"/>
      <c r="Y47" s="37">
        <f>5400</f>
        <v>5400</v>
      </c>
      <c r="Z47" s="37"/>
    </row>
    <row r="48" spans="1:26" s="1" customFormat="1" ht="66" customHeight="1">
      <c r="A48" s="33" t="s">
        <v>138</v>
      </c>
      <c r="B48" s="33"/>
      <c r="C48" s="33"/>
      <c r="D48" s="33"/>
      <c r="E48" s="33"/>
      <c r="F48" s="34" t="s">
        <v>139</v>
      </c>
      <c r="G48" s="34"/>
      <c r="H48" s="34"/>
      <c r="I48" s="34"/>
      <c r="J48" s="34"/>
      <c r="K48" s="35">
        <f>3000</f>
        <v>3000</v>
      </c>
      <c r="L48" s="35"/>
      <c r="M48" s="35"/>
      <c r="N48" s="35"/>
      <c r="O48" s="35"/>
      <c r="P48" s="36">
        <f>6000</f>
        <v>6000</v>
      </c>
      <c r="Q48" s="36"/>
      <c r="R48" s="35">
        <f>600</f>
        <v>600</v>
      </c>
      <c r="S48" s="35"/>
      <c r="T48" s="35"/>
      <c r="U48" s="12" t="s">
        <v>134</v>
      </c>
      <c r="V48" s="13" t="s">
        <v>135</v>
      </c>
      <c r="W48" s="35">
        <f>2400</f>
        <v>2400</v>
      </c>
      <c r="X48" s="35"/>
      <c r="Y48" s="37">
        <f>5400</f>
        <v>5400</v>
      </c>
      <c r="Z48" s="37"/>
    </row>
    <row r="49" spans="1:26" s="1" customFormat="1" ht="33.75" customHeight="1">
      <c r="A49" s="33" t="s">
        <v>140</v>
      </c>
      <c r="B49" s="33"/>
      <c r="C49" s="33"/>
      <c r="D49" s="33"/>
      <c r="E49" s="33"/>
      <c r="F49" s="34" t="s">
        <v>141</v>
      </c>
      <c r="G49" s="34"/>
      <c r="H49" s="34"/>
      <c r="I49" s="34"/>
      <c r="J49" s="34"/>
      <c r="K49" s="35">
        <f>315000</f>
        <v>315000</v>
      </c>
      <c r="L49" s="35"/>
      <c r="M49" s="35"/>
      <c r="N49" s="35"/>
      <c r="O49" s="35"/>
      <c r="P49" s="36">
        <f>630000</f>
        <v>630000</v>
      </c>
      <c r="Q49" s="36"/>
      <c r="R49" s="35">
        <f>331388.49</f>
        <v>331388.49</v>
      </c>
      <c r="S49" s="35"/>
      <c r="T49" s="35"/>
      <c r="U49" s="12" t="s">
        <v>142</v>
      </c>
      <c r="V49" s="13" t="s">
        <v>143</v>
      </c>
      <c r="W49" s="35">
        <f>-16388.49</f>
        <v>-16388.49</v>
      </c>
      <c r="X49" s="35"/>
      <c r="Y49" s="37">
        <f>298611.51</f>
        <v>298611.51</v>
      </c>
      <c r="Z49" s="37"/>
    </row>
    <row r="50" spans="1:26" s="1" customFormat="1" ht="75.75" customHeight="1">
      <c r="A50" s="33" t="s">
        <v>144</v>
      </c>
      <c r="B50" s="33"/>
      <c r="C50" s="33"/>
      <c r="D50" s="33"/>
      <c r="E50" s="33"/>
      <c r="F50" s="34" t="s">
        <v>145</v>
      </c>
      <c r="G50" s="34"/>
      <c r="H50" s="34"/>
      <c r="I50" s="34"/>
      <c r="J50" s="34"/>
      <c r="K50" s="35">
        <f>315000</f>
        <v>315000</v>
      </c>
      <c r="L50" s="35"/>
      <c r="M50" s="35"/>
      <c r="N50" s="35"/>
      <c r="O50" s="35"/>
      <c r="P50" s="36">
        <f>630000</f>
        <v>630000</v>
      </c>
      <c r="Q50" s="36"/>
      <c r="R50" s="35">
        <f>331388.49</f>
        <v>331388.49</v>
      </c>
      <c r="S50" s="35"/>
      <c r="T50" s="35"/>
      <c r="U50" s="12" t="s">
        <v>142</v>
      </c>
      <c r="V50" s="13" t="s">
        <v>143</v>
      </c>
      <c r="W50" s="35">
        <f>-16388.49</f>
        <v>-16388.49</v>
      </c>
      <c r="X50" s="35"/>
      <c r="Y50" s="37">
        <f>298611.51</f>
        <v>298611.51</v>
      </c>
      <c r="Z50" s="37"/>
    </row>
    <row r="51" spans="1:26" s="1" customFormat="1" ht="66" customHeight="1">
      <c r="A51" s="33" t="s">
        <v>146</v>
      </c>
      <c r="B51" s="33"/>
      <c r="C51" s="33"/>
      <c r="D51" s="33"/>
      <c r="E51" s="33"/>
      <c r="F51" s="34" t="s">
        <v>147</v>
      </c>
      <c r="G51" s="34"/>
      <c r="H51" s="34"/>
      <c r="I51" s="34"/>
      <c r="J51" s="34"/>
      <c r="K51" s="35">
        <f>315000</f>
        <v>315000</v>
      </c>
      <c r="L51" s="35"/>
      <c r="M51" s="35"/>
      <c r="N51" s="35"/>
      <c r="O51" s="35"/>
      <c r="P51" s="36">
        <f>630000</f>
        <v>630000</v>
      </c>
      <c r="Q51" s="36"/>
      <c r="R51" s="35">
        <f>331388.49</f>
        <v>331388.49</v>
      </c>
      <c r="S51" s="35"/>
      <c r="T51" s="35"/>
      <c r="U51" s="12" t="s">
        <v>142</v>
      </c>
      <c r="V51" s="13" t="s">
        <v>143</v>
      </c>
      <c r="W51" s="35">
        <f>-16388.49</f>
        <v>-16388.49</v>
      </c>
      <c r="X51" s="35"/>
      <c r="Y51" s="37">
        <f>298611.51</f>
        <v>298611.51</v>
      </c>
      <c r="Z51" s="37"/>
    </row>
    <row r="52" spans="1:26" s="1" customFormat="1" ht="66" customHeight="1">
      <c r="A52" s="33" t="s">
        <v>148</v>
      </c>
      <c r="B52" s="33"/>
      <c r="C52" s="33"/>
      <c r="D52" s="33"/>
      <c r="E52" s="33"/>
      <c r="F52" s="34" t="s">
        <v>149</v>
      </c>
      <c r="G52" s="34"/>
      <c r="H52" s="34"/>
      <c r="I52" s="34"/>
      <c r="J52" s="34"/>
      <c r="K52" s="35">
        <f>315000</f>
        <v>315000</v>
      </c>
      <c r="L52" s="35"/>
      <c r="M52" s="35"/>
      <c r="N52" s="35"/>
      <c r="O52" s="35"/>
      <c r="P52" s="36">
        <f>630000</f>
        <v>630000</v>
      </c>
      <c r="Q52" s="36"/>
      <c r="R52" s="35">
        <f>331388.49</f>
        <v>331388.49</v>
      </c>
      <c r="S52" s="35"/>
      <c r="T52" s="35"/>
      <c r="U52" s="12" t="s">
        <v>142</v>
      </c>
      <c r="V52" s="13" t="s">
        <v>143</v>
      </c>
      <c r="W52" s="35">
        <f>-16388.49</f>
        <v>-16388.49</v>
      </c>
      <c r="X52" s="35"/>
      <c r="Y52" s="37">
        <f>298611.51</f>
        <v>298611.51</v>
      </c>
      <c r="Z52" s="37"/>
    </row>
    <row r="53" spans="1:26" s="1" customFormat="1" ht="13.5" customHeight="1">
      <c r="A53" s="33" t="s">
        <v>150</v>
      </c>
      <c r="B53" s="33"/>
      <c r="C53" s="33"/>
      <c r="D53" s="33"/>
      <c r="E53" s="33"/>
      <c r="F53" s="34" t="s">
        <v>151</v>
      </c>
      <c r="G53" s="34"/>
      <c r="H53" s="34"/>
      <c r="I53" s="34"/>
      <c r="J53" s="34"/>
      <c r="K53" s="38" t="s">
        <v>1</v>
      </c>
      <c r="L53" s="38"/>
      <c r="M53" s="38"/>
      <c r="N53" s="38"/>
      <c r="O53" s="38"/>
      <c r="P53" s="39" t="s">
        <v>1</v>
      </c>
      <c r="Q53" s="39"/>
      <c r="R53" s="35">
        <f>13093.98</f>
        <v>13093.98</v>
      </c>
      <c r="S53" s="35"/>
      <c r="T53" s="35"/>
      <c r="U53" s="12" t="s">
        <v>52</v>
      </c>
      <c r="V53" s="13" t="s">
        <v>52</v>
      </c>
      <c r="W53" s="35">
        <f>-13093.98</f>
        <v>-13093.98</v>
      </c>
      <c r="X53" s="35"/>
      <c r="Y53" s="37">
        <f>-13093.98</f>
        <v>-13093.98</v>
      </c>
      <c r="Z53" s="37"/>
    </row>
    <row r="54" spans="1:26" s="1" customFormat="1" ht="24" customHeight="1">
      <c r="A54" s="33" t="s">
        <v>152</v>
      </c>
      <c r="B54" s="33"/>
      <c r="C54" s="33"/>
      <c r="D54" s="33"/>
      <c r="E54" s="33"/>
      <c r="F54" s="34" t="s">
        <v>153</v>
      </c>
      <c r="G54" s="34"/>
      <c r="H54" s="34"/>
      <c r="I54" s="34"/>
      <c r="J54" s="34"/>
      <c r="K54" s="38" t="s">
        <v>1</v>
      </c>
      <c r="L54" s="38"/>
      <c r="M54" s="38"/>
      <c r="N54" s="38"/>
      <c r="O54" s="38"/>
      <c r="P54" s="39" t="s">
        <v>1</v>
      </c>
      <c r="Q54" s="39"/>
      <c r="R54" s="35">
        <f>13093.98</f>
        <v>13093.98</v>
      </c>
      <c r="S54" s="35"/>
      <c r="T54" s="35"/>
      <c r="U54" s="12" t="s">
        <v>52</v>
      </c>
      <c r="V54" s="13" t="s">
        <v>52</v>
      </c>
      <c r="W54" s="35">
        <f>-13093.98</f>
        <v>-13093.98</v>
      </c>
      <c r="X54" s="35"/>
      <c r="Y54" s="37">
        <f>-13093.98</f>
        <v>-13093.98</v>
      </c>
      <c r="Z54" s="37"/>
    </row>
    <row r="55" spans="1:26" s="1" customFormat="1" ht="85.5" customHeight="1">
      <c r="A55" s="33" t="s">
        <v>154</v>
      </c>
      <c r="B55" s="33"/>
      <c r="C55" s="33"/>
      <c r="D55" s="33"/>
      <c r="E55" s="33"/>
      <c r="F55" s="34" t="s">
        <v>155</v>
      </c>
      <c r="G55" s="34"/>
      <c r="H55" s="34"/>
      <c r="I55" s="34"/>
      <c r="J55" s="34"/>
      <c r="K55" s="38" t="s">
        <v>1</v>
      </c>
      <c r="L55" s="38"/>
      <c r="M55" s="38"/>
      <c r="N55" s="38"/>
      <c r="O55" s="38"/>
      <c r="P55" s="39" t="s">
        <v>1</v>
      </c>
      <c r="Q55" s="39"/>
      <c r="R55" s="35">
        <f>13093.98</f>
        <v>13093.98</v>
      </c>
      <c r="S55" s="35"/>
      <c r="T55" s="35"/>
      <c r="U55" s="12" t="s">
        <v>52</v>
      </c>
      <c r="V55" s="13" t="s">
        <v>52</v>
      </c>
      <c r="W55" s="35">
        <f>-13093.98</f>
        <v>-13093.98</v>
      </c>
      <c r="X55" s="35"/>
      <c r="Y55" s="37">
        <f>-13093.98</f>
        <v>-13093.98</v>
      </c>
      <c r="Z55" s="37"/>
    </row>
    <row r="56" spans="1:26" s="1" customFormat="1" ht="54.75" customHeight="1">
      <c r="A56" s="33" t="s">
        <v>156</v>
      </c>
      <c r="B56" s="33"/>
      <c r="C56" s="33"/>
      <c r="D56" s="33"/>
      <c r="E56" s="33"/>
      <c r="F56" s="34" t="s">
        <v>157</v>
      </c>
      <c r="G56" s="34"/>
      <c r="H56" s="34"/>
      <c r="I56" s="34"/>
      <c r="J56" s="34"/>
      <c r="K56" s="38" t="s">
        <v>1</v>
      </c>
      <c r="L56" s="38"/>
      <c r="M56" s="38"/>
      <c r="N56" s="38"/>
      <c r="O56" s="38"/>
      <c r="P56" s="39" t="s">
        <v>1</v>
      </c>
      <c r="Q56" s="39"/>
      <c r="R56" s="35">
        <f>13093.98</f>
        <v>13093.98</v>
      </c>
      <c r="S56" s="35"/>
      <c r="T56" s="35"/>
      <c r="U56" s="12" t="s">
        <v>52</v>
      </c>
      <c r="V56" s="13" t="s">
        <v>52</v>
      </c>
      <c r="W56" s="35">
        <f>-13093.98</f>
        <v>-13093.98</v>
      </c>
      <c r="X56" s="35"/>
      <c r="Y56" s="37">
        <f>-13093.98</f>
        <v>-13093.98</v>
      </c>
      <c r="Z56" s="37"/>
    </row>
    <row r="57" spans="1:26" s="1" customFormat="1" ht="13.5" customHeight="1">
      <c r="A57" s="33" t="s">
        <v>158</v>
      </c>
      <c r="B57" s="33"/>
      <c r="C57" s="33"/>
      <c r="D57" s="33"/>
      <c r="E57" s="33"/>
      <c r="F57" s="34" t="s">
        <v>159</v>
      </c>
      <c r="G57" s="34"/>
      <c r="H57" s="34"/>
      <c r="I57" s="34"/>
      <c r="J57" s="34"/>
      <c r="K57" s="35">
        <f>16469641.92</f>
        <v>16469641.92</v>
      </c>
      <c r="L57" s="35"/>
      <c r="M57" s="35"/>
      <c r="N57" s="35"/>
      <c r="O57" s="35"/>
      <c r="P57" s="36">
        <f>32939283.84</f>
        <v>32939283.84</v>
      </c>
      <c r="Q57" s="36"/>
      <c r="R57" s="35">
        <f>16216453.28</f>
        <v>16216453.28</v>
      </c>
      <c r="S57" s="35"/>
      <c r="T57" s="35"/>
      <c r="U57" s="12" t="s">
        <v>160</v>
      </c>
      <c r="V57" s="13" t="s">
        <v>161</v>
      </c>
      <c r="W57" s="35">
        <f>253188.64</f>
        <v>253188.64</v>
      </c>
      <c r="X57" s="35"/>
      <c r="Y57" s="37">
        <f>16722830.56</f>
        <v>16722830.56</v>
      </c>
      <c r="Z57" s="37"/>
    </row>
    <row r="58" spans="1:26" s="1" customFormat="1" ht="33.75" customHeight="1">
      <c r="A58" s="33" t="s">
        <v>162</v>
      </c>
      <c r="B58" s="33"/>
      <c r="C58" s="33"/>
      <c r="D58" s="33"/>
      <c r="E58" s="33"/>
      <c r="F58" s="34" t="s">
        <v>163</v>
      </c>
      <c r="G58" s="34"/>
      <c r="H58" s="34"/>
      <c r="I58" s="34"/>
      <c r="J58" s="34"/>
      <c r="K58" s="35">
        <f>16469641.92</f>
        <v>16469641.92</v>
      </c>
      <c r="L58" s="35"/>
      <c r="M58" s="35"/>
      <c r="N58" s="35"/>
      <c r="O58" s="35"/>
      <c r="P58" s="36">
        <f>32939283.84</f>
        <v>32939283.84</v>
      </c>
      <c r="Q58" s="36"/>
      <c r="R58" s="35">
        <f>16216453.28</f>
        <v>16216453.28</v>
      </c>
      <c r="S58" s="35"/>
      <c r="T58" s="35"/>
      <c r="U58" s="12" t="s">
        <v>160</v>
      </c>
      <c r="V58" s="13" t="s">
        <v>161</v>
      </c>
      <c r="W58" s="35">
        <f>253188.64</f>
        <v>253188.64</v>
      </c>
      <c r="X58" s="35"/>
      <c r="Y58" s="37">
        <f>16722830.56</f>
        <v>16722830.56</v>
      </c>
      <c r="Z58" s="37"/>
    </row>
    <row r="59" spans="1:26" s="1" customFormat="1" ht="24" customHeight="1">
      <c r="A59" s="33" t="s">
        <v>164</v>
      </c>
      <c r="B59" s="33"/>
      <c r="C59" s="33"/>
      <c r="D59" s="33"/>
      <c r="E59" s="33"/>
      <c r="F59" s="34" t="s">
        <v>165</v>
      </c>
      <c r="G59" s="34"/>
      <c r="H59" s="34"/>
      <c r="I59" s="34"/>
      <c r="J59" s="34"/>
      <c r="K59" s="35">
        <f>15310350</f>
        <v>15310350</v>
      </c>
      <c r="L59" s="35"/>
      <c r="M59" s="35"/>
      <c r="N59" s="35"/>
      <c r="O59" s="35"/>
      <c r="P59" s="36">
        <f>30620700</f>
        <v>30620700</v>
      </c>
      <c r="Q59" s="36"/>
      <c r="R59" s="35">
        <f>15310350</f>
        <v>15310350</v>
      </c>
      <c r="S59" s="35"/>
      <c r="T59" s="35"/>
      <c r="U59" s="12" t="s">
        <v>166</v>
      </c>
      <c r="V59" s="13" t="s">
        <v>167</v>
      </c>
      <c r="W59" s="38" t="s">
        <v>1</v>
      </c>
      <c r="X59" s="38"/>
      <c r="Y59" s="37">
        <f>15310350</f>
        <v>15310350</v>
      </c>
      <c r="Z59" s="37"/>
    </row>
    <row r="60" spans="1:26" s="1" customFormat="1" ht="45" customHeight="1">
      <c r="A60" s="33" t="s">
        <v>168</v>
      </c>
      <c r="B60" s="33"/>
      <c r="C60" s="33"/>
      <c r="D60" s="33"/>
      <c r="E60" s="33"/>
      <c r="F60" s="34" t="s">
        <v>169</v>
      </c>
      <c r="G60" s="34"/>
      <c r="H60" s="34"/>
      <c r="I60" s="34"/>
      <c r="J60" s="34"/>
      <c r="K60" s="35">
        <f>15310350</f>
        <v>15310350</v>
      </c>
      <c r="L60" s="35"/>
      <c r="M60" s="35"/>
      <c r="N60" s="35"/>
      <c r="O60" s="35"/>
      <c r="P60" s="36">
        <f>30620700</f>
        <v>30620700</v>
      </c>
      <c r="Q60" s="36"/>
      <c r="R60" s="35">
        <f>15310350</f>
        <v>15310350</v>
      </c>
      <c r="S60" s="35"/>
      <c r="T60" s="35"/>
      <c r="U60" s="12" t="s">
        <v>166</v>
      </c>
      <c r="V60" s="13" t="s">
        <v>167</v>
      </c>
      <c r="W60" s="38" t="s">
        <v>1</v>
      </c>
      <c r="X60" s="38"/>
      <c r="Y60" s="37">
        <f>15310350</f>
        <v>15310350</v>
      </c>
      <c r="Z60" s="37"/>
    </row>
    <row r="61" spans="1:26" s="1" customFormat="1" ht="33.75" customHeight="1">
      <c r="A61" s="33" t="s">
        <v>170</v>
      </c>
      <c r="B61" s="33"/>
      <c r="C61" s="33"/>
      <c r="D61" s="33"/>
      <c r="E61" s="33"/>
      <c r="F61" s="34" t="s">
        <v>171</v>
      </c>
      <c r="G61" s="34"/>
      <c r="H61" s="34"/>
      <c r="I61" s="34"/>
      <c r="J61" s="34"/>
      <c r="K61" s="35">
        <f>15310350</f>
        <v>15310350</v>
      </c>
      <c r="L61" s="35"/>
      <c r="M61" s="35"/>
      <c r="N61" s="35"/>
      <c r="O61" s="35"/>
      <c r="P61" s="36">
        <f>30620700</f>
        <v>30620700</v>
      </c>
      <c r="Q61" s="36"/>
      <c r="R61" s="35">
        <f>15310350</f>
        <v>15310350</v>
      </c>
      <c r="S61" s="35"/>
      <c r="T61" s="35"/>
      <c r="U61" s="12" t="s">
        <v>166</v>
      </c>
      <c r="V61" s="13" t="s">
        <v>167</v>
      </c>
      <c r="W61" s="38" t="s">
        <v>1</v>
      </c>
      <c r="X61" s="38"/>
      <c r="Y61" s="37">
        <f>15310350</f>
        <v>15310350</v>
      </c>
      <c r="Z61" s="37"/>
    </row>
    <row r="62" spans="1:26" s="1" customFormat="1" ht="24" customHeight="1">
      <c r="A62" s="33" t="s">
        <v>172</v>
      </c>
      <c r="B62" s="33"/>
      <c r="C62" s="33"/>
      <c r="D62" s="33"/>
      <c r="E62" s="33"/>
      <c r="F62" s="34" t="s">
        <v>173</v>
      </c>
      <c r="G62" s="34"/>
      <c r="H62" s="34"/>
      <c r="I62" s="34"/>
      <c r="J62" s="34"/>
      <c r="K62" s="35">
        <f>147000</f>
        <v>147000</v>
      </c>
      <c r="L62" s="35"/>
      <c r="M62" s="35"/>
      <c r="N62" s="35"/>
      <c r="O62" s="35"/>
      <c r="P62" s="36">
        <f>294000</f>
        <v>294000</v>
      </c>
      <c r="Q62" s="36"/>
      <c r="R62" s="35">
        <f>8100</f>
        <v>8100</v>
      </c>
      <c r="S62" s="35"/>
      <c r="T62" s="35"/>
      <c r="U62" s="12" t="s">
        <v>174</v>
      </c>
      <c r="V62" s="13" t="s">
        <v>175</v>
      </c>
      <c r="W62" s="35">
        <f>138900</f>
        <v>138900</v>
      </c>
      <c r="X62" s="35"/>
      <c r="Y62" s="37">
        <f>285900</f>
        <v>285900</v>
      </c>
      <c r="Z62" s="37"/>
    </row>
    <row r="63" spans="1:26" s="1" customFormat="1" ht="13.5" customHeight="1">
      <c r="A63" s="33" t="s">
        <v>176</v>
      </c>
      <c r="B63" s="33"/>
      <c r="C63" s="33"/>
      <c r="D63" s="33"/>
      <c r="E63" s="33"/>
      <c r="F63" s="34" t="s">
        <v>177</v>
      </c>
      <c r="G63" s="34"/>
      <c r="H63" s="34"/>
      <c r="I63" s="34"/>
      <c r="J63" s="34"/>
      <c r="K63" s="35">
        <f>147000</f>
        <v>147000</v>
      </c>
      <c r="L63" s="35"/>
      <c r="M63" s="35"/>
      <c r="N63" s="35"/>
      <c r="O63" s="35"/>
      <c r="P63" s="36">
        <f>294000</f>
        <v>294000</v>
      </c>
      <c r="Q63" s="36"/>
      <c r="R63" s="35">
        <f>8100</f>
        <v>8100</v>
      </c>
      <c r="S63" s="35"/>
      <c r="T63" s="35"/>
      <c r="U63" s="12" t="s">
        <v>174</v>
      </c>
      <c r="V63" s="13" t="s">
        <v>175</v>
      </c>
      <c r="W63" s="35">
        <f>138900</f>
        <v>138900</v>
      </c>
      <c r="X63" s="35"/>
      <c r="Y63" s="37">
        <f>285900</f>
        <v>285900</v>
      </c>
      <c r="Z63" s="37"/>
    </row>
    <row r="64" spans="1:26" s="1" customFormat="1" ht="13.5" customHeight="1">
      <c r="A64" s="33" t="s">
        <v>178</v>
      </c>
      <c r="B64" s="33"/>
      <c r="C64" s="33"/>
      <c r="D64" s="33"/>
      <c r="E64" s="33"/>
      <c r="F64" s="34" t="s">
        <v>179</v>
      </c>
      <c r="G64" s="34"/>
      <c r="H64" s="34"/>
      <c r="I64" s="34"/>
      <c r="J64" s="34"/>
      <c r="K64" s="35">
        <f>147000</f>
        <v>147000</v>
      </c>
      <c r="L64" s="35"/>
      <c r="M64" s="35"/>
      <c r="N64" s="35"/>
      <c r="O64" s="35"/>
      <c r="P64" s="36">
        <f>294000</f>
        <v>294000</v>
      </c>
      <c r="Q64" s="36"/>
      <c r="R64" s="35">
        <f>8100</f>
        <v>8100</v>
      </c>
      <c r="S64" s="35"/>
      <c r="T64" s="35"/>
      <c r="U64" s="12" t="s">
        <v>174</v>
      </c>
      <c r="V64" s="13" t="s">
        <v>175</v>
      </c>
      <c r="W64" s="35">
        <f>138900</f>
        <v>138900</v>
      </c>
      <c r="X64" s="35"/>
      <c r="Y64" s="37">
        <f>285900</f>
        <v>285900</v>
      </c>
      <c r="Z64" s="37"/>
    </row>
    <row r="65" spans="1:26" s="1" customFormat="1" ht="24" customHeight="1">
      <c r="A65" s="33" t="s">
        <v>180</v>
      </c>
      <c r="B65" s="33"/>
      <c r="C65" s="33"/>
      <c r="D65" s="33"/>
      <c r="E65" s="33"/>
      <c r="F65" s="34" t="s">
        <v>181</v>
      </c>
      <c r="G65" s="34"/>
      <c r="H65" s="34"/>
      <c r="I65" s="34"/>
      <c r="J65" s="34"/>
      <c r="K65" s="35">
        <f>175100</f>
        <v>175100</v>
      </c>
      <c r="L65" s="35"/>
      <c r="M65" s="35"/>
      <c r="N65" s="35"/>
      <c r="O65" s="35"/>
      <c r="P65" s="36">
        <f>350200</f>
        <v>350200</v>
      </c>
      <c r="Q65" s="36"/>
      <c r="R65" s="35">
        <f>60811.38</f>
        <v>60811.38</v>
      </c>
      <c r="S65" s="35"/>
      <c r="T65" s="35"/>
      <c r="U65" s="12" t="s">
        <v>182</v>
      </c>
      <c r="V65" s="13" t="s">
        <v>183</v>
      </c>
      <c r="W65" s="35">
        <f>114288.62</f>
        <v>114288.62</v>
      </c>
      <c r="X65" s="35"/>
      <c r="Y65" s="37">
        <f>289388.62</f>
        <v>289388.62</v>
      </c>
      <c r="Z65" s="37"/>
    </row>
    <row r="66" spans="1:26" s="1" customFormat="1" ht="45" customHeight="1">
      <c r="A66" s="33" t="s">
        <v>184</v>
      </c>
      <c r="B66" s="33"/>
      <c r="C66" s="33"/>
      <c r="D66" s="33"/>
      <c r="E66" s="33"/>
      <c r="F66" s="34" t="s">
        <v>185</v>
      </c>
      <c r="G66" s="34"/>
      <c r="H66" s="34"/>
      <c r="I66" s="34"/>
      <c r="J66" s="34"/>
      <c r="K66" s="35">
        <f>175100</f>
        <v>175100</v>
      </c>
      <c r="L66" s="35"/>
      <c r="M66" s="35"/>
      <c r="N66" s="35"/>
      <c r="O66" s="35"/>
      <c r="P66" s="36">
        <f>350200</f>
        <v>350200</v>
      </c>
      <c r="Q66" s="36"/>
      <c r="R66" s="35">
        <f>60811.38</f>
        <v>60811.38</v>
      </c>
      <c r="S66" s="35"/>
      <c r="T66" s="35"/>
      <c r="U66" s="12" t="s">
        <v>182</v>
      </c>
      <c r="V66" s="13" t="s">
        <v>183</v>
      </c>
      <c r="W66" s="35">
        <f>114288.62</f>
        <v>114288.62</v>
      </c>
      <c r="X66" s="35"/>
      <c r="Y66" s="37">
        <f>289388.62</f>
        <v>289388.62</v>
      </c>
      <c r="Z66" s="37"/>
    </row>
    <row r="67" spans="1:26" s="1" customFormat="1" ht="45" customHeight="1">
      <c r="A67" s="33" t="s">
        <v>186</v>
      </c>
      <c r="B67" s="33"/>
      <c r="C67" s="33"/>
      <c r="D67" s="33"/>
      <c r="E67" s="33"/>
      <c r="F67" s="34" t="s">
        <v>187</v>
      </c>
      <c r="G67" s="34"/>
      <c r="H67" s="34"/>
      <c r="I67" s="34"/>
      <c r="J67" s="34"/>
      <c r="K67" s="35">
        <f>175100</f>
        <v>175100</v>
      </c>
      <c r="L67" s="35"/>
      <c r="M67" s="35"/>
      <c r="N67" s="35"/>
      <c r="O67" s="35"/>
      <c r="P67" s="36">
        <f>350200</f>
        <v>350200</v>
      </c>
      <c r="Q67" s="36"/>
      <c r="R67" s="35">
        <f>60811.38</f>
        <v>60811.38</v>
      </c>
      <c r="S67" s="35"/>
      <c r="T67" s="35"/>
      <c r="U67" s="12" t="s">
        <v>182</v>
      </c>
      <c r="V67" s="13" t="s">
        <v>183</v>
      </c>
      <c r="W67" s="35">
        <f>114288.62</f>
        <v>114288.62</v>
      </c>
      <c r="X67" s="35"/>
      <c r="Y67" s="37">
        <f>289388.62</f>
        <v>289388.62</v>
      </c>
      <c r="Z67" s="37"/>
    </row>
    <row r="68" spans="1:26" s="1" customFormat="1" ht="13.5" customHeight="1">
      <c r="A68" s="33" t="s">
        <v>188</v>
      </c>
      <c r="B68" s="33"/>
      <c r="C68" s="33"/>
      <c r="D68" s="33"/>
      <c r="E68" s="33"/>
      <c r="F68" s="34" t="s">
        <v>189</v>
      </c>
      <c r="G68" s="34"/>
      <c r="H68" s="34"/>
      <c r="I68" s="34"/>
      <c r="J68" s="34"/>
      <c r="K68" s="35">
        <f>837191.92</f>
        <v>837191.92</v>
      </c>
      <c r="L68" s="35"/>
      <c r="M68" s="35"/>
      <c r="N68" s="35"/>
      <c r="O68" s="35"/>
      <c r="P68" s="36">
        <f>1674383.84</f>
        <v>1674383.84</v>
      </c>
      <c r="Q68" s="36"/>
      <c r="R68" s="35">
        <f>837191.9</f>
        <v>837191.9</v>
      </c>
      <c r="S68" s="35"/>
      <c r="T68" s="35"/>
      <c r="U68" s="12" t="s">
        <v>166</v>
      </c>
      <c r="V68" s="13" t="s">
        <v>167</v>
      </c>
      <c r="W68" s="35">
        <f>0.02</f>
        <v>0.02</v>
      </c>
      <c r="X68" s="35"/>
      <c r="Y68" s="37">
        <f>837191.94</f>
        <v>837191.94</v>
      </c>
      <c r="Z68" s="37"/>
    </row>
    <row r="69" spans="1:26" s="1" customFormat="1" ht="54.75" customHeight="1">
      <c r="A69" s="33" t="s">
        <v>190</v>
      </c>
      <c r="B69" s="33"/>
      <c r="C69" s="33"/>
      <c r="D69" s="33"/>
      <c r="E69" s="33"/>
      <c r="F69" s="34" t="s">
        <v>191</v>
      </c>
      <c r="G69" s="34"/>
      <c r="H69" s="34"/>
      <c r="I69" s="34"/>
      <c r="J69" s="34"/>
      <c r="K69" s="35">
        <f>176991.92</f>
        <v>176991.92</v>
      </c>
      <c r="L69" s="35"/>
      <c r="M69" s="35"/>
      <c r="N69" s="35"/>
      <c r="O69" s="35"/>
      <c r="P69" s="36">
        <f>353983.84</f>
        <v>353983.84</v>
      </c>
      <c r="Q69" s="36"/>
      <c r="R69" s="35">
        <f>176991.92</f>
        <v>176991.92</v>
      </c>
      <c r="S69" s="35"/>
      <c r="T69" s="35"/>
      <c r="U69" s="12" t="s">
        <v>166</v>
      </c>
      <c r="V69" s="13" t="s">
        <v>167</v>
      </c>
      <c r="W69" s="38" t="s">
        <v>1</v>
      </c>
      <c r="X69" s="38"/>
      <c r="Y69" s="37">
        <f>176991.92</f>
        <v>176991.92</v>
      </c>
      <c r="Z69" s="37"/>
    </row>
    <row r="70" spans="1:26" s="1" customFormat="1" ht="66" customHeight="1">
      <c r="A70" s="33" t="s">
        <v>192</v>
      </c>
      <c r="B70" s="33"/>
      <c r="C70" s="33"/>
      <c r="D70" s="33"/>
      <c r="E70" s="33"/>
      <c r="F70" s="34" t="s">
        <v>193</v>
      </c>
      <c r="G70" s="34"/>
      <c r="H70" s="34"/>
      <c r="I70" s="34"/>
      <c r="J70" s="34"/>
      <c r="K70" s="35">
        <f>176991.92</f>
        <v>176991.92</v>
      </c>
      <c r="L70" s="35"/>
      <c r="M70" s="35"/>
      <c r="N70" s="35"/>
      <c r="O70" s="35"/>
      <c r="P70" s="36">
        <f>353983.84</f>
        <v>353983.84</v>
      </c>
      <c r="Q70" s="36"/>
      <c r="R70" s="35">
        <f>176991.92</f>
        <v>176991.92</v>
      </c>
      <c r="S70" s="35"/>
      <c r="T70" s="35"/>
      <c r="U70" s="12" t="s">
        <v>166</v>
      </c>
      <c r="V70" s="13" t="s">
        <v>167</v>
      </c>
      <c r="W70" s="38" t="s">
        <v>1</v>
      </c>
      <c r="X70" s="38"/>
      <c r="Y70" s="37">
        <f>176991.92</f>
        <v>176991.92</v>
      </c>
      <c r="Z70" s="37"/>
    </row>
    <row r="71" spans="1:26" s="1" customFormat="1" ht="24" customHeight="1">
      <c r="A71" s="33" t="s">
        <v>194</v>
      </c>
      <c r="B71" s="33"/>
      <c r="C71" s="33"/>
      <c r="D71" s="33"/>
      <c r="E71" s="33"/>
      <c r="F71" s="34" t="s">
        <v>195</v>
      </c>
      <c r="G71" s="34"/>
      <c r="H71" s="34"/>
      <c r="I71" s="34"/>
      <c r="J71" s="34"/>
      <c r="K71" s="35">
        <f>660200</f>
        <v>660200</v>
      </c>
      <c r="L71" s="35"/>
      <c r="M71" s="35"/>
      <c r="N71" s="35"/>
      <c r="O71" s="35"/>
      <c r="P71" s="36">
        <f>1320400</f>
        <v>1320400</v>
      </c>
      <c r="Q71" s="36"/>
      <c r="R71" s="35">
        <f>660199.98</f>
        <v>660199.98</v>
      </c>
      <c r="S71" s="35"/>
      <c r="T71" s="35"/>
      <c r="U71" s="12" t="s">
        <v>166</v>
      </c>
      <c r="V71" s="13" t="s">
        <v>167</v>
      </c>
      <c r="W71" s="35">
        <f>0.02</f>
        <v>0.02</v>
      </c>
      <c r="X71" s="35"/>
      <c r="Y71" s="37">
        <f>660200.02</f>
        <v>660200.02</v>
      </c>
      <c r="Z71" s="37"/>
    </row>
    <row r="72" spans="1:26" s="1" customFormat="1" ht="24" customHeight="1">
      <c r="A72" s="33" t="s">
        <v>196</v>
      </c>
      <c r="B72" s="33"/>
      <c r="C72" s="33"/>
      <c r="D72" s="33"/>
      <c r="E72" s="33"/>
      <c r="F72" s="34" t="s">
        <v>197</v>
      </c>
      <c r="G72" s="34"/>
      <c r="H72" s="34"/>
      <c r="I72" s="34"/>
      <c r="J72" s="34"/>
      <c r="K72" s="35">
        <f>660200</f>
        <v>660200</v>
      </c>
      <c r="L72" s="35"/>
      <c r="M72" s="35"/>
      <c r="N72" s="35"/>
      <c r="O72" s="35"/>
      <c r="P72" s="36">
        <f>1320400</f>
        <v>1320400</v>
      </c>
      <c r="Q72" s="36"/>
      <c r="R72" s="35">
        <f>660199.98</f>
        <v>660199.98</v>
      </c>
      <c r="S72" s="35"/>
      <c r="T72" s="35"/>
      <c r="U72" s="12" t="s">
        <v>166</v>
      </c>
      <c r="V72" s="13" t="s">
        <v>167</v>
      </c>
      <c r="W72" s="35">
        <f>0.02</f>
        <v>0.02</v>
      </c>
      <c r="X72" s="35"/>
      <c r="Y72" s="37">
        <f>660200.02</f>
        <v>660200.02</v>
      </c>
      <c r="Z72" s="37"/>
    </row>
    <row r="73" spans="1:26" s="1" customFormat="1" ht="15" customHeight="1">
      <c r="A73" s="40" t="s">
        <v>198</v>
      </c>
      <c r="B73" s="40"/>
      <c r="C73" s="40"/>
      <c r="D73" s="40"/>
      <c r="E73" s="40"/>
      <c r="F73" s="40"/>
      <c r="G73" s="40"/>
      <c r="H73" s="40"/>
      <c r="I73" s="40"/>
      <c r="J73" s="40"/>
      <c r="K73" s="41">
        <f>18874751.92</f>
        <v>18874751.92</v>
      </c>
      <c r="L73" s="41"/>
      <c r="M73" s="41"/>
      <c r="N73" s="41"/>
      <c r="O73" s="41"/>
      <c r="P73" s="42">
        <f>37749483.84</f>
        <v>37749483.84</v>
      </c>
      <c r="Q73" s="42"/>
      <c r="R73" s="41">
        <f>18831113.5</f>
        <v>18831113.5</v>
      </c>
      <c r="S73" s="41"/>
      <c r="T73" s="41"/>
      <c r="U73" s="14">
        <f>99.77</f>
        <v>99.77</v>
      </c>
      <c r="V73" s="15">
        <f>49.88</f>
        <v>49.88</v>
      </c>
      <c r="W73" s="41">
        <f>43638.42</f>
        <v>43638.42</v>
      </c>
      <c r="X73" s="41"/>
      <c r="Y73" s="43">
        <f>18918370.34</f>
        <v>18918370.34</v>
      </c>
      <c r="Z73" s="43"/>
    </row>
    <row r="74" spans="1:26" s="1" customFormat="1" ht="16.5" customHeight="1">
      <c r="A74" s="44" t="s">
        <v>1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" customFormat="1" ht="13.5" customHeight="1">
      <c r="A75" s="45" t="s">
        <v>1</v>
      </c>
      <c r="B75" s="45"/>
      <c r="C75" s="45"/>
      <c r="D75" s="45"/>
      <c r="E75" s="45"/>
      <c r="F75" s="45"/>
      <c r="G75" s="45"/>
      <c r="H75" s="45"/>
      <c r="I75" s="46" t="s">
        <v>1</v>
      </c>
      <c r="J75" s="46"/>
      <c r="K75" s="46"/>
      <c r="L75" s="46"/>
      <c r="M75" s="46"/>
      <c r="N75" s="46" t="s">
        <v>199</v>
      </c>
      <c r="O75" s="46"/>
      <c r="P75" s="46"/>
      <c r="Q75" s="46"/>
      <c r="R75" s="46"/>
      <c r="S75" s="46"/>
      <c r="T75" s="44" t="s">
        <v>1</v>
      </c>
      <c r="U75" s="44"/>
      <c r="V75" s="44"/>
      <c r="W75" s="44"/>
      <c r="X75" s="44"/>
      <c r="Y75" s="44"/>
      <c r="Z75" s="44"/>
    </row>
    <row r="76" spans="1:26" s="1" customFormat="1" ht="13.5" customHeight="1">
      <c r="A76" s="44" t="s">
        <v>1</v>
      </c>
      <c r="B76" s="44"/>
      <c r="C76" s="44"/>
      <c r="D76" s="44"/>
      <c r="E76" s="44"/>
      <c r="F76" s="44"/>
      <c r="G76" s="44"/>
      <c r="H76" s="44"/>
      <c r="I76" s="7" t="s">
        <v>1</v>
      </c>
      <c r="J76" s="47" t="s">
        <v>200</v>
      </c>
      <c r="K76" s="47"/>
      <c r="L76" s="47"/>
      <c r="M76" s="7" t="s">
        <v>1</v>
      </c>
      <c r="N76" s="7" t="s">
        <v>1</v>
      </c>
      <c r="O76" s="47" t="s">
        <v>201</v>
      </c>
      <c r="P76" s="47"/>
      <c r="Q76" s="47"/>
      <c r="R76" s="47"/>
      <c r="S76" s="44" t="s">
        <v>1</v>
      </c>
      <c r="T76" s="44"/>
      <c r="U76" s="44"/>
      <c r="V76" s="44"/>
      <c r="W76" s="44"/>
      <c r="X76" s="44"/>
      <c r="Y76" s="44"/>
      <c r="Z76" s="44"/>
    </row>
    <row r="77" spans="1:26" s="1" customFormat="1" ht="7.5" customHeight="1">
      <c r="A77" s="44" t="s">
        <v>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" customFormat="1" ht="13.5" customHeight="1">
      <c r="A78" s="45" t="s">
        <v>1</v>
      </c>
      <c r="B78" s="45"/>
      <c r="C78" s="45"/>
      <c r="D78" s="45"/>
      <c r="E78" s="45"/>
      <c r="F78" s="45"/>
      <c r="G78" s="45"/>
      <c r="H78" s="45"/>
      <c r="I78" s="46" t="s">
        <v>1</v>
      </c>
      <c r="J78" s="46"/>
      <c r="K78" s="46"/>
      <c r="L78" s="46"/>
      <c r="M78" s="46"/>
      <c r="N78" s="46" t="s">
        <v>202</v>
      </c>
      <c r="O78" s="46"/>
      <c r="P78" s="46"/>
      <c r="Q78" s="46"/>
      <c r="R78" s="46"/>
      <c r="S78" s="46"/>
      <c r="T78" s="44" t="s">
        <v>1</v>
      </c>
      <c r="U78" s="44"/>
      <c r="V78" s="44"/>
      <c r="W78" s="44"/>
      <c r="X78" s="44"/>
      <c r="Y78" s="44"/>
      <c r="Z78" s="44"/>
    </row>
    <row r="79" spans="1:26" s="1" customFormat="1" ht="13.5" customHeight="1">
      <c r="A79" s="44" t="s">
        <v>1</v>
      </c>
      <c r="B79" s="44"/>
      <c r="C79" s="44"/>
      <c r="D79" s="44"/>
      <c r="E79" s="44"/>
      <c r="F79" s="44"/>
      <c r="G79" s="44"/>
      <c r="H79" s="44"/>
      <c r="I79" s="7" t="s">
        <v>1</v>
      </c>
      <c r="J79" s="47" t="s">
        <v>200</v>
      </c>
      <c r="K79" s="47"/>
      <c r="L79" s="47"/>
      <c r="M79" s="7" t="s">
        <v>1</v>
      </c>
      <c r="N79" s="7" t="s">
        <v>1</v>
      </c>
      <c r="O79" s="47" t="s">
        <v>201</v>
      </c>
      <c r="P79" s="47"/>
      <c r="Q79" s="47"/>
      <c r="R79" s="47"/>
      <c r="S79" s="44" t="s">
        <v>1</v>
      </c>
      <c r="T79" s="44"/>
      <c r="U79" s="44"/>
      <c r="V79" s="44"/>
      <c r="W79" s="44"/>
      <c r="X79" s="44"/>
      <c r="Y79" s="44"/>
      <c r="Z79" s="44"/>
    </row>
    <row r="80" spans="1:26" s="1" customFormat="1" ht="15.75" customHeight="1">
      <c r="A80" s="44" t="s">
        <v>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" customFormat="1" ht="13.5" customHeight="1">
      <c r="A81" s="48">
        <v>45483</v>
      </c>
      <c r="B81" s="48"/>
      <c r="C81" s="44" t="s">
        <v>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" customFormat="1" ht="13.5" customHeight="1">
      <c r="A82" s="49" t="s">
        <v>203</v>
      </c>
      <c r="B82" s="49"/>
      <c r="C82" s="44" t="s">
        <v>1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" customFormat="1" ht="13.5" customHeight="1">
      <c r="A83" s="50" t="s">
        <v>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</sheetData>
  <sheetProtection/>
  <mergeCells count="474">
    <mergeCell ref="A80:Z80"/>
    <mergeCell ref="A81:B81"/>
    <mergeCell ref="C81:Z81"/>
    <mergeCell ref="A82:B82"/>
    <mergeCell ref="C82:Z82"/>
    <mergeCell ref="A83:Z83"/>
    <mergeCell ref="A77:Z77"/>
    <mergeCell ref="A78:H78"/>
    <mergeCell ref="I78:M78"/>
    <mergeCell ref="N78:S78"/>
    <mergeCell ref="T78:Z78"/>
    <mergeCell ref="A79:H79"/>
    <mergeCell ref="J79:L79"/>
    <mergeCell ref="O79:R79"/>
    <mergeCell ref="S79:Z79"/>
    <mergeCell ref="A74:Z74"/>
    <mergeCell ref="A75:H75"/>
    <mergeCell ref="I75:M75"/>
    <mergeCell ref="N75:S75"/>
    <mergeCell ref="T75:Z75"/>
    <mergeCell ref="A76:H76"/>
    <mergeCell ref="J76:L76"/>
    <mergeCell ref="O76:R76"/>
    <mergeCell ref="S76:Z76"/>
    <mergeCell ref="A73:J73"/>
    <mergeCell ref="K73:O73"/>
    <mergeCell ref="P73:Q73"/>
    <mergeCell ref="R73:T73"/>
    <mergeCell ref="W73:X73"/>
    <mergeCell ref="Y73:Z73"/>
    <mergeCell ref="Y71:Z71"/>
    <mergeCell ref="A72:E72"/>
    <mergeCell ref="F72:J72"/>
    <mergeCell ref="K72:O72"/>
    <mergeCell ref="P72:Q72"/>
    <mergeCell ref="R72:T72"/>
    <mergeCell ref="W72:X72"/>
    <mergeCell ref="Y72:Z72"/>
    <mergeCell ref="A71:E71"/>
    <mergeCell ref="F71:J71"/>
    <mergeCell ref="K71:O71"/>
    <mergeCell ref="P71:Q71"/>
    <mergeCell ref="R71:T71"/>
    <mergeCell ref="W71:X71"/>
    <mergeCell ref="Y69:Z69"/>
    <mergeCell ref="A70:E70"/>
    <mergeCell ref="F70:J70"/>
    <mergeCell ref="K70:O70"/>
    <mergeCell ref="P70:Q70"/>
    <mergeCell ref="R70:T70"/>
    <mergeCell ref="W70:X70"/>
    <mergeCell ref="Y70:Z70"/>
    <mergeCell ref="A69:E69"/>
    <mergeCell ref="F69:J69"/>
    <mergeCell ref="K69:O69"/>
    <mergeCell ref="P69:Q69"/>
    <mergeCell ref="R69:T69"/>
    <mergeCell ref="W69:X69"/>
    <mergeCell ref="Y67:Z67"/>
    <mergeCell ref="A68:E68"/>
    <mergeCell ref="F68:J68"/>
    <mergeCell ref="K68:O68"/>
    <mergeCell ref="P68:Q68"/>
    <mergeCell ref="R68:T68"/>
    <mergeCell ref="W68:X68"/>
    <mergeCell ref="Y68:Z68"/>
    <mergeCell ref="A67:E67"/>
    <mergeCell ref="F67:J67"/>
    <mergeCell ref="K67:O67"/>
    <mergeCell ref="P67:Q67"/>
    <mergeCell ref="R67:T67"/>
    <mergeCell ref="W67:X67"/>
    <mergeCell ref="Y65:Z65"/>
    <mergeCell ref="A66:E66"/>
    <mergeCell ref="F66:J66"/>
    <mergeCell ref="K66:O66"/>
    <mergeCell ref="P66:Q66"/>
    <mergeCell ref="R66:T66"/>
    <mergeCell ref="W66:X66"/>
    <mergeCell ref="Y66:Z66"/>
    <mergeCell ref="A65:E65"/>
    <mergeCell ref="F65:J65"/>
    <mergeCell ref="K65:O65"/>
    <mergeCell ref="P65:Q65"/>
    <mergeCell ref="R65:T65"/>
    <mergeCell ref="W65:X65"/>
    <mergeCell ref="Y63:Z63"/>
    <mergeCell ref="A64:E64"/>
    <mergeCell ref="F64:J64"/>
    <mergeCell ref="K64:O64"/>
    <mergeCell ref="P64:Q64"/>
    <mergeCell ref="R64:T64"/>
    <mergeCell ref="W64:X64"/>
    <mergeCell ref="Y64:Z64"/>
    <mergeCell ref="A63:E63"/>
    <mergeCell ref="F63:J63"/>
    <mergeCell ref="K63:O63"/>
    <mergeCell ref="P63:Q63"/>
    <mergeCell ref="R63:T63"/>
    <mergeCell ref="W63:X63"/>
    <mergeCell ref="Y61:Z61"/>
    <mergeCell ref="A62:E62"/>
    <mergeCell ref="F62:J62"/>
    <mergeCell ref="K62:O62"/>
    <mergeCell ref="P62:Q62"/>
    <mergeCell ref="R62:T62"/>
    <mergeCell ref="W62:X62"/>
    <mergeCell ref="Y62:Z62"/>
    <mergeCell ref="A61:E61"/>
    <mergeCell ref="F61:J61"/>
    <mergeCell ref="K61:O61"/>
    <mergeCell ref="P61:Q61"/>
    <mergeCell ref="R61:T61"/>
    <mergeCell ref="W61:X61"/>
    <mergeCell ref="Y59:Z59"/>
    <mergeCell ref="A60:E60"/>
    <mergeCell ref="F60:J60"/>
    <mergeCell ref="K60:O60"/>
    <mergeCell ref="P60:Q60"/>
    <mergeCell ref="R60:T60"/>
    <mergeCell ref="W60:X60"/>
    <mergeCell ref="Y60:Z60"/>
    <mergeCell ref="A59:E59"/>
    <mergeCell ref="F59:J59"/>
    <mergeCell ref="K59:O59"/>
    <mergeCell ref="P59:Q59"/>
    <mergeCell ref="R59:T59"/>
    <mergeCell ref="W59:X59"/>
    <mergeCell ref="Y57:Z57"/>
    <mergeCell ref="A58:E58"/>
    <mergeCell ref="F58:J58"/>
    <mergeCell ref="K58:O58"/>
    <mergeCell ref="P58:Q58"/>
    <mergeCell ref="R58:T58"/>
    <mergeCell ref="W58:X58"/>
    <mergeCell ref="Y58:Z58"/>
    <mergeCell ref="A57:E57"/>
    <mergeCell ref="F57:J57"/>
    <mergeCell ref="K57:O57"/>
    <mergeCell ref="P57:Q57"/>
    <mergeCell ref="R57:T57"/>
    <mergeCell ref="W57:X57"/>
    <mergeCell ref="Y55:Z55"/>
    <mergeCell ref="A56:E56"/>
    <mergeCell ref="F56:J56"/>
    <mergeCell ref="K56:O56"/>
    <mergeCell ref="P56:Q56"/>
    <mergeCell ref="R56:T56"/>
    <mergeCell ref="W56:X56"/>
    <mergeCell ref="Y56:Z56"/>
    <mergeCell ref="A55:E55"/>
    <mergeCell ref="F55:J55"/>
    <mergeCell ref="K55:O55"/>
    <mergeCell ref="P55:Q55"/>
    <mergeCell ref="R55:T55"/>
    <mergeCell ref="W55:X55"/>
    <mergeCell ref="Y53:Z53"/>
    <mergeCell ref="A54:E54"/>
    <mergeCell ref="F54:J54"/>
    <mergeCell ref="K54:O54"/>
    <mergeCell ref="P54:Q54"/>
    <mergeCell ref="R54:T54"/>
    <mergeCell ref="W54:X54"/>
    <mergeCell ref="Y54:Z54"/>
    <mergeCell ref="A53:E53"/>
    <mergeCell ref="F53:J53"/>
    <mergeCell ref="K53:O53"/>
    <mergeCell ref="P53:Q53"/>
    <mergeCell ref="R53:T53"/>
    <mergeCell ref="W53:X53"/>
    <mergeCell ref="Y51:Z51"/>
    <mergeCell ref="A52:E52"/>
    <mergeCell ref="F52:J52"/>
    <mergeCell ref="K52:O52"/>
    <mergeCell ref="P52:Q52"/>
    <mergeCell ref="R52:T52"/>
    <mergeCell ref="W52:X52"/>
    <mergeCell ref="Y52:Z52"/>
    <mergeCell ref="A51:E51"/>
    <mergeCell ref="F51:J51"/>
    <mergeCell ref="K51:O51"/>
    <mergeCell ref="P51:Q51"/>
    <mergeCell ref="R51:T51"/>
    <mergeCell ref="W51:X51"/>
    <mergeCell ref="Y49:Z49"/>
    <mergeCell ref="A50:E50"/>
    <mergeCell ref="F50:J50"/>
    <mergeCell ref="K50:O50"/>
    <mergeCell ref="P50:Q50"/>
    <mergeCell ref="R50:T50"/>
    <mergeCell ref="W50:X50"/>
    <mergeCell ref="Y50:Z50"/>
    <mergeCell ref="A49:E49"/>
    <mergeCell ref="F49:J49"/>
    <mergeCell ref="K49:O49"/>
    <mergeCell ref="P49:Q49"/>
    <mergeCell ref="R49:T49"/>
    <mergeCell ref="W49:X49"/>
    <mergeCell ref="Y47:Z47"/>
    <mergeCell ref="A48:E48"/>
    <mergeCell ref="F48:J48"/>
    <mergeCell ref="K48:O48"/>
    <mergeCell ref="P48:Q48"/>
    <mergeCell ref="R48:T48"/>
    <mergeCell ref="W48:X48"/>
    <mergeCell ref="Y48:Z48"/>
    <mergeCell ref="A47:E47"/>
    <mergeCell ref="F47:J47"/>
    <mergeCell ref="K47:O47"/>
    <mergeCell ref="P47:Q47"/>
    <mergeCell ref="R47:T47"/>
    <mergeCell ref="W47:X47"/>
    <mergeCell ref="Y45:Z45"/>
    <mergeCell ref="A46:E46"/>
    <mergeCell ref="F46:J46"/>
    <mergeCell ref="K46:O46"/>
    <mergeCell ref="P46:Q46"/>
    <mergeCell ref="R46:T46"/>
    <mergeCell ref="W46:X46"/>
    <mergeCell ref="Y46:Z46"/>
    <mergeCell ref="A45:E45"/>
    <mergeCell ref="F45:J45"/>
    <mergeCell ref="K45:O45"/>
    <mergeCell ref="P45:Q45"/>
    <mergeCell ref="R45:T45"/>
    <mergeCell ref="W45:X45"/>
    <mergeCell ref="Y43:Z43"/>
    <mergeCell ref="A44:E44"/>
    <mergeCell ref="F44:J44"/>
    <mergeCell ref="K44:O44"/>
    <mergeCell ref="P44:Q44"/>
    <mergeCell ref="R44:T44"/>
    <mergeCell ref="W44:X44"/>
    <mergeCell ref="Y44:Z44"/>
    <mergeCell ref="A43:E43"/>
    <mergeCell ref="F43:J43"/>
    <mergeCell ref="K43:O43"/>
    <mergeCell ref="P43:Q43"/>
    <mergeCell ref="R43:T43"/>
    <mergeCell ref="W43:X43"/>
    <mergeCell ref="Y41:Z41"/>
    <mergeCell ref="A42:E42"/>
    <mergeCell ref="F42:J42"/>
    <mergeCell ref="K42:O42"/>
    <mergeCell ref="P42:Q42"/>
    <mergeCell ref="R42:T42"/>
    <mergeCell ref="W42:X42"/>
    <mergeCell ref="Y42:Z42"/>
    <mergeCell ref="A41:E41"/>
    <mergeCell ref="F41:J41"/>
    <mergeCell ref="K41:O41"/>
    <mergeCell ref="P41:Q41"/>
    <mergeCell ref="R41:T41"/>
    <mergeCell ref="W41:X41"/>
    <mergeCell ref="Y39:Z39"/>
    <mergeCell ref="A40:E40"/>
    <mergeCell ref="F40:J40"/>
    <mergeCell ref="K40:O40"/>
    <mergeCell ref="P40:Q40"/>
    <mergeCell ref="R40:T40"/>
    <mergeCell ref="W40:X40"/>
    <mergeCell ref="Y40:Z40"/>
    <mergeCell ref="A39:E39"/>
    <mergeCell ref="F39:J39"/>
    <mergeCell ref="K39:O39"/>
    <mergeCell ref="P39:Q39"/>
    <mergeCell ref="R39:T39"/>
    <mergeCell ref="W39:X39"/>
    <mergeCell ref="Y37:Z37"/>
    <mergeCell ref="A38:E38"/>
    <mergeCell ref="F38:J38"/>
    <mergeCell ref="K38:O38"/>
    <mergeCell ref="P38:Q38"/>
    <mergeCell ref="R38:T38"/>
    <mergeCell ref="W38:X38"/>
    <mergeCell ref="Y38:Z38"/>
    <mergeCell ref="A37:E37"/>
    <mergeCell ref="F37:J37"/>
    <mergeCell ref="K37:O37"/>
    <mergeCell ref="P37:Q37"/>
    <mergeCell ref="R37:T37"/>
    <mergeCell ref="W37:X37"/>
    <mergeCell ref="Y35:Z35"/>
    <mergeCell ref="A36:E36"/>
    <mergeCell ref="F36:J36"/>
    <mergeCell ref="K36:O36"/>
    <mergeCell ref="P36:Q36"/>
    <mergeCell ref="R36:T36"/>
    <mergeCell ref="W36:X36"/>
    <mergeCell ref="Y36:Z36"/>
    <mergeCell ref="A35:E35"/>
    <mergeCell ref="F35:J35"/>
    <mergeCell ref="K35:O35"/>
    <mergeCell ref="P35:Q35"/>
    <mergeCell ref="R35:T35"/>
    <mergeCell ref="W35:X35"/>
    <mergeCell ref="Y33:Z33"/>
    <mergeCell ref="A34:E34"/>
    <mergeCell ref="F34:J34"/>
    <mergeCell ref="K34:O34"/>
    <mergeCell ref="P34:Q34"/>
    <mergeCell ref="R34:T34"/>
    <mergeCell ref="W34:X34"/>
    <mergeCell ref="Y34:Z34"/>
    <mergeCell ref="A33:E33"/>
    <mergeCell ref="F33:J33"/>
    <mergeCell ref="K33:O33"/>
    <mergeCell ref="P33:Q33"/>
    <mergeCell ref="R33:T33"/>
    <mergeCell ref="W33:X33"/>
    <mergeCell ref="Y31:Z31"/>
    <mergeCell ref="A32:E32"/>
    <mergeCell ref="F32:J32"/>
    <mergeCell ref="K32:O32"/>
    <mergeCell ref="P32:Q32"/>
    <mergeCell ref="R32:T32"/>
    <mergeCell ref="W32:X32"/>
    <mergeCell ref="Y32:Z32"/>
    <mergeCell ref="A31:E31"/>
    <mergeCell ref="F31:J31"/>
    <mergeCell ref="K31:O31"/>
    <mergeCell ref="P31:Q31"/>
    <mergeCell ref="R31:T31"/>
    <mergeCell ref="W31:X31"/>
    <mergeCell ref="Y29:Z29"/>
    <mergeCell ref="A30:E30"/>
    <mergeCell ref="F30:J30"/>
    <mergeCell ref="K30:O30"/>
    <mergeCell ref="P30:Q30"/>
    <mergeCell ref="R30:T30"/>
    <mergeCell ref="W30:X30"/>
    <mergeCell ref="Y30:Z30"/>
    <mergeCell ref="A29:E29"/>
    <mergeCell ref="F29:J29"/>
    <mergeCell ref="K29:O29"/>
    <mergeCell ref="P29:Q29"/>
    <mergeCell ref="R29:T29"/>
    <mergeCell ref="W29:X29"/>
    <mergeCell ref="Y27:Z27"/>
    <mergeCell ref="A28:E28"/>
    <mergeCell ref="F28:J28"/>
    <mergeCell ref="K28:O28"/>
    <mergeCell ref="P28:Q28"/>
    <mergeCell ref="R28:T28"/>
    <mergeCell ref="W28:X28"/>
    <mergeCell ref="Y28:Z28"/>
    <mergeCell ref="A27:E27"/>
    <mergeCell ref="F27:J27"/>
    <mergeCell ref="K27:O27"/>
    <mergeCell ref="P27:Q27"/>
    <mergeCell ref="R27:T27"/>
    <mergeCell ref="W27:X27"/>
    <mergeCell ref="Y25:Z25"/>
    <mergeCell ref="A26:E26"/>
    <mergeCell ref="F26:J26"/>
    <mergeCell ref="K26:O26"/>
    <mergeCell ref="P26:Q26"/>
    <mergeCell ref="R26:T26"/>
    <mergeCell ref="W26:X26"/>
    <mergeCell ref="Y26:Z26"/>
    <mergeCell ref="A25:E25"/>
    <mergeCell ref="F25:J25"/>
    <mergeCell ref="K25:O25"/>
    <mergeCell ref="P25:Q25"/>
    <mergeCell ref="R25:T25"/>
    <mergeCell ref="W25:X25"/>
    <mergeCell ref="Y23:Z23"/>
    <mergeCell ref="A24:E24"/>
    <mergeCell ref="F24:J24"/>
    <mergeCell ref="K24:O24"/>
    <mergeCell ref="P24:Q24"/>
    <mergeCell ref="R24:T24"/>
    <mergeCell ref="W24:X24"/>
    <mergeCell ref="Y24:Z24"/>
    <mergeCell ref="A23:E23"/>
    <mergeCell ref="F23:J23"/>
    <mergeCell ref="K23:O23"/>
    <mergeCell ref="P23:Q23"/>
    <mergeCell ref="R23:T23"/>
    <mergeCell ref="W23:X23"/>
    <mergeCell ref="Y21:Z21"/>
    <mergeCell ref="A22:E22"/>
    <mergeCell ref="F22:J22"/>
    <mergeCell ref="K22:O22"/>
    <mergeCell ref="P22:Q22"/>
    <mergeCell ref="R22:T22"/>
    <mergeCell ref="W22:X22"/>
    <mergeCell ref="Y22:Z22"/>
    <mergeCell ref="A21:E21"/>
    <mergeCell ref="F21:J21"/>
    <mergeCell ref="K21:O21"/>
    <mergeCell ref="P21:Q21"/>
    <mergeCell ref="R21:T21"/>
    <mergeCell ref="W21:X21"/>
    <mergeCell ref="Y19:Z19"/>
    <mergeCell ref="A20:E20"/>
    <mergeCell ref="F20:J20"/>
    <mergeCell ref="K20:O20"/>
    <mergeCell ref="P20:Q20"/>
    <mergeCell ref="R20:T20"/>
    <mergeCell ref="W20:X20"/>
    <mergeCell ref="Y20:Z20"/>
    <mergeCell ref="A19:E19"/>
    <mergeCell ref="F19:J19"/>
    <mergeCell ref="K19:O19"/>
    <mergeCell ref="P19:Q19"/>
    <mergeCell ref="R19:T19"/>
    <mergeCell ref="W19:X19"/>
    <mergeCell ref="Y17:Z17"/>
    <mergeCell ref="A18:E18"/>
    <mergeCell ref="F18:J18"/>
    <mergeCell ref="K18:O18"/>
    <mergeCell ref="P18:Q18"/>
    <mergeCell ref="R18:T18"/>
    <mergeCell ref="W18:X18"/>
    <mergeCell ref="Y18:Z18"/>
    <mergeCell ref="A17:E17"/>
    <mergeCell ref="F17:J17"/>
    <mergeCell ref="K17:O17"/>
    <mergeCell ref="P17:Q17"/>
    <mergeCell ref="R17:T17"/>
    <mergeCell ref="W17:X17"/>
    <mergeCell ref="Y15:Z15"/>
    <mergeCell ref="A16:E16"/>
    <mergeCell ref="F16:J16"/>
    <mergeCell ref="K16:O16"/>
    <mergeCell ref="P16:Q16"/>
    <mergeCell ref="R16:T16"/>
    <mergeCell ref="W16:X16"/>
    <mergeCell ref="Y16:Z16"/>
    <mergeCell ref="A15:E15"/>
    <mergeCell ref="F15:J15"/>
    <mergeCell ref="K15:O15"/>
    <mergeCell ref="P15:Q15"/>
    <mergeCell ref="R15:T15"/>
    <mergeCell ref="W15:X15"/>
    <mergeCell ref="W12:Z12"/>
    <mergeCell ref="W13:X13"/>
    <mergeCell ref="Y13:Z13"/>
    <mergeCell ref="A14:E14"/>
    <mergeCell ref="F14:J14"/>
    <mergeCell ref="K14:O14"/>
    <mergeCell ref="P14:Q14"/>
    <mergeCell ref="R14:T14"/>
    <mergeCell ref="W14:X14"/>
    <mergeCell ref="Y14:Z14"/>
    <mergeCell ref="A9:Z9"/>
    <mergeCell ref="B10:Z10"/>
    <mergeCell ref="A11:Z11"/>
    <mergeCell ref="A12:E13"/>
    <mergeCell ref="F12:J13"/>
    <mergeCell ref="K12:Q12"/>
    <mergeCell ref="K13:O13"/>
    <mergeCell ref="P13:Q13"/>
    <mergeCell ref="R12:T13"/>
    <mergeCell ref="U12:V12"/>
    <mergeCell ref="A7:C7"/>
    <mergeCell ref="D7:W7"/>
    <mergeCell ref="X7:Y7"/>
    <mergeCell ref="A8:D8"/>
    <mergeCell ref="E8:W8"/>
    <mergeCell ref="X8:Y8"/>
    <mergeCell ref="A5:F5"/>
    <mergeCell ref="G5:W5"/>
    <mergeCell ref="X5:Y5"/>
    <mergeCell ref="A6:G6"/>
    <mergeCell ref="H6:W6"/>
    <mergeCell ref="X6:Y6"/>
    <mergeCell ref="A1:Z1"/>
    <mergeCell ref="A2:Y2"/>
    <mergeCell ref="A3:K3"/>
    <mergeCell ref="L3:P3"/>
    <mergeCell ref="Q3:Y3"/>
    <mergeCell ref="A4:Y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2024-07-10T09:21:12Z</dcterms:created>
  <dcterms:modified xsi:type="dcterms:W3CDTF">2024-07-10T09:21:12Z</dcterms:modified>
  <cp:category/>
  <cp:version/>
  <cp:contentType/>
  <cp:contentStatus/>
</cp:coreProperties>
</file>