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NabokaVS\Desktop\Документы 2022-2023\ОТЧЕТЫ\ОТЧЕТЫ 2024\ОТЧЕТЫ ПО МП\Квартальные по пост. 252\2 кв\"/>
    </mc:Choice>
  </mc:AlternateContent>
  <bookViews>
    <workbookView xWindow="-120" yWindow="-120" windowWidth="29040" windowHeight="15840" tabRatio="784"/>
  </bookViews>
  <sheets>
    <sheet name="1" sheetId="95" r:id="rId1"/>
    <sheet name="Лист1" sheetId="96" r:id="rId2"/>
    <sheet name="Лист2" sheetId="97" r:id="rId3"/>
  </sheets>
  <definedNames>
    <definedName name="_xlnm._FilterDatabase" localSheetId="1" hidden="1">Лист1!$A$5:$AA$11</definedName>
    <definedName name="OLE_LINK1" localSheetId="0">'1'!#REF!</definedName>
    <definedName name="_xlnm.Print_Area" localSheetId="0">'1'!$A$1:$AV$110</definedName>
    <definedName name="_xlnm.Print_Area" localSheetId="1">Лист1!$A$1:$AA$25</definedName>
  </definedNames>
  <calcPr calcId="162913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98" i="95" l="1"/>
  <c r="AQ17" i="95" l="1"/>
  <c r="AO27" i="95"/>
  <c r="AI27" i="95"/>
  <c r="AF27" i="95"/>
  <c r="AC27" i="95"/>
  <c r="AN17" i="95"/>
  <c r="AK17" i="95"/>
  <c r="AH17" i="95"/>
  <c r="AE17" i="95"/>
  <c r="AB17" i="95"/>
  <c r="Y17" i="95"/>
  <c r="V17" i="95"/>
  <c r="AV12" i="95"/>
  <c r="AV9" i="95"/>
  <c r="AP27" i="95"/>
  <c r="AP13" i="95" s="1"/>
  <c r="AN27" i="95"/>
  <c r="AM27" i="95"/>
  <c r="AM13" i="95" s="1"/>
  <c r="AK27" i="95"/>
  <c r="AL27" i="95" s="1"/>
  <c r="AJ27" i="95"/>
  <c r="AJ13" i="95" s="1"/>
  <c r="AH27" i="95"/>
  <c r="AG27" i="95"/>
  <c r="AE27" i="95"/>
  <c r="AD27" i="95"/>
  <c r="AD13" i="95" s="1"/>
  <c r="AB27" i="95"/>
  <c r="AA27" i="95"/>
  <c r="AA13" i="95" s="1"/>
  <c r="Y27" i="95"/>
  <c r="X27" i="95"/>
  <c r="X13" i="95" s="1"/>
  <c r="V27" i="95"/>
  <c r="W27" i="95" s="1"/>
  <c r="U27" i="95"/>
  <c r="U13" i="95" s="1"/>
  <c r="S27" i="95"/>
  <c r="P27" i="95"/>
  <c r="M27" i="95"/>
  <c r="J27" i="95"/>
  <c r="AG13" i="95"/>
  <c r="R27" i="95"/>
  <c r="O27" i="95"/>
  <c r="L27" i="95"/>
  <c r="I27" i="95"/>
  <c r="I13" i="95" s="1"/>
  <c r="R13" i="95"/>
  <c r="O13" i="95"/>
  <c r="L13" i="95"/>
  <c r="AU9" i="95"/>
  <c r="AU10" i="95"/>
  <c r="AU12" i="95"/>
  <c r="AU14" i="95"/>
  <c r="AI42" i="95"/>
  <c r="AF42" i="95"/>
  <c r="Z27" i="95" l="1"/>
  <c r="AU13" i="95"/>
  <c r="AP28" i="95"/>
  <c r="AO28" i="95"/>
  <c r="AN28" i="95"/>
  <c r="AM28" i="95"/>
  <c r="AL28" i="95"/>
  <c r="AK28" i="95"/>
  <c r="AJ28" i="95"/>
  <c r="AI28" i="95"/>
  <c r="AH28" i="95"/>
  <c r="AG28" i="95"/>
  <c r="AF28" i="95"/>
  <c r="AE28" i="95"/>
  <c r="AD28" i="95"/>
  <c r="AC28" i="95"/>
  <c r="AB28" i="95"/>
  <c r="AA28" i="95"/>
  <c r="Z28" i="95"/>
  <c r="Y28" i="95"/>
  <c r="X28" i="95"/>
  <c r="W28" i="95"/>
  <c r="V28" i="95"/>
  <c r="U28" i="95"/>
  <c r="S28" i="95"/>
  <c r="R28" i="95"/>
  <c r="P28" i="95"/>
  <c r="O28" i="95"/>
  <c r="M28" i="95"/>
  <c r="L28" i="95"/>
  <c r="J28" i="95"/>
  <c r="I28" i="95"/>
  <c r="G28" i="95"/>
  <c r="AO60" i="95"/>
  <c r="AL60" i="95"/>
  <c r="AI60" i="95"/>
  <c r="AF60" i="95"/>
  <c r="AC60" i="95"/>
  <c r="Z60" i="95"/>
  <c r="W60" i="95"/>
  <c r="Q60" i="95"/>
  <c r="N60" i="95"/>
  <c r="K60" i="95"/>
  <c r="AP59" i="95"/>
  <c r="AN59" i="95"/>
  <c r="AO59" i="95" s="1"/>
  <c r="AM59" i="95"/>
  <c r="AK59" i="95"/>
  <c r="AL59" i="95" s="1"/>
  <c r="AJ59" i="95"/>
  <c r="AH59" i="95"/>
  <c r="AI59" i="95" s="1"/>
  <c r="AG59" i="95"/>
  <c r="AF59" i="95"/>
  <c r="AE59" i="95"/>
  <c r="AD59" i="95"/>
  <c r="AB59" i="95"/>
  <c r="AC59" i="95" s="1"/>
  <c r="AA59" i="95"/>
  <c r="Y59" i="95"/>
  <c r="Z59" i="95" s="1"/>
  <c r="X59" i="95"/>
  <c r="V59" i="95"/>
  <c r="W59" i="95" s="1"/>
  <c r="U59" i="95"/>
  <c r="S59" i="95"/>
  <c r="R59" i="95"/>
  <c r="P59" i="95"/>
  <c r="Q59" i="95" s="1"/>
  <c r="O59" i="95"/>
  <c r="M59" i="95"/>
  <c r="N59" i="95" s="1"/>
  <c r="L59" i="95"/>
  <c r="K59" i="95"/>
  <c r="J59" i="95"/>
  <c r="I59" i="95"/>
  <c r="G59" i="95"/>
  <c r="H59" i="95" s="1"/>
  <c r="F60" i="95"/>
  <c r="G60" i="95"/>
  <c r="H60" i="95" s="1"/>
  <c r="AP17" i="95"/>
  <c r="AM17" i="95"/>
  <c r="AJ17" i="95"/>
  <c r="AG17" i="95"/>
  <c r="AD17" i="95"/>
  <c r="AA17" i="95"/>
  <c r="X17" i="95"/>
  <c r="U17" i="95"/>
  <c r="S17" i="95"/>
  <c r="R17" i="95"/>
  <c r="P17" i="95"/>
  <c r="O17" i="95"/>
  <c r="M17" i="95"/>
  <c r="L17" i="95"/>
  <c r="J17" i="95"/>
  <c r="I17" i="95"/>
  <c r="F59" i="95" l="1"/>
  <c r="S98" i="95" l="1"/>
  <c r="R73" i="95" l="1"/>
  <c r="R71" i="95"/>
  <c r="X71" i="95"/>
  <c r="U71" i="95"/>
  <c r="O71" i="95" l="1"/>
  <c r="G102" i="95" l="1"/>
  <c r="G101" i="95" s="1"/>
  <c r="G100" i="95"/>
  <c r="G95" i="95" s="1"/>
  <c r="G93" i="95" s="1"/>
  <c r="G97" i="95"/>
  <c r="G90" i="95"/>
  <c r="G88" i="95"/>
  <c r="G87" i="95"/>
  <c r="G86" i="95"/>
  <c r="G85" i="95" s="1"/>
  <c r="G81" i="95"/>
  <c r="G80" i="95" s="1"/>
  <c r="G77" i="95"/>
  <c r="G76" i="95" s="1"/>
  <c r="G74" i="95" s="1"/>
  <c r="G73" i="95"/>
  <c r="G72" i="95" s="1"/>
  <c r="G71" i="95"/>
  <c r="G67" i="95"/>
  <c r="G65" i="95" s="1"/>
  <c r="G64" i="95" s="1"/>
  <c r="G63" i="95"/>
  <c r="G61" i="95" s="1"/>
  <c r="G62" i="95"/>
  <c r="G58" i="95"/>
  <c r="G57" i="95" s="1"/>
  <c r="G56" i="95"/>
  <c r="G55" i="95"/>
  <c r="G54" i="95" s="1"/>
  <c r="G53" i="95"/>
  <c r="G52" i="95"/>
  <c r="G51" i="95" s="1"/>
  <c r="G50" i="95"/>
  <c r="G49" i="95" s="1"/>
  <c r="G48" i="95"/>
  <c r="G47" i="95"/>
  <c r="G45" i="95"/>
  <c r="G43" i="95"/>
  <c r="G42" i="95"/>
  <c r="G41" i="95" s="1"/>
  <c r="G40" i="95"/>
  <c r="G39" i="95" s="1"/>
  <c r="G38" i="95"/>
  <c r="G37" i="95" s="1"/>
  <c r="G36" i="95"/>
  <c r="G35" i="95"/>
  <c r="G32" i="95"/>
  <c r="G24" i="95" s="1"/>
  <c r="G31" i="95"/>
  <c r="G23" i="95" s="1"/>
  <c r="G21" i="95"/>
  <c r="G20" i="95" s="1"/>
  <c r="G19" i="95"/>
  <c r="AG35" i="95"/>
  <c r="AJ71" i="95"/>
  <c r="AA71" i="95"/>
  <c r="L71" i="95"/>
  <c r="I80" i="95"/>
  <c r="J80" i="95"/>
  <c r="L80" i="95"/>
  <c r="M80" i="95"/>
  <c r="O80" i="95"/>
  <c r="P80" i="95"/>
  <c r="R80" i="95"/>
  <c r="S80" i="95"/>
  <c r="U80" i="95"/>
  <c r="V80" i="95"/>
  <c r="X80" i="95"/>
  <c r="Y80" i="95"/>
  <c r="AA80" i="95"/>
  <c r="AB80" i="95"/>
  <c r="AD80" i="95"/>
  <c r="AE80" i="95"/>
  <c r="AG80" i="95"/>
  <c r="AH80" i="95"/>
  <c r="AJ80" i="95"/>
  <c r="AK80" i="95"/>
  <c r="AM80" i="95"/>
  <c r="AN80" i="95"/>
  <c r="AP80" i="95"/>
  <c r="F67" i="95"/>
  <c r="G46" i="95" l="1"/>
  <c r="G27" i="95"/>
  <c r="G25" i="95" s="1"/>
  <c r="G22" i="95" s="1"/>
  <c r="G18" i="95"/>
  <c r="G17" i="95"/>
  <c r="G66" i="95"/>
  <c r="G92" i="95"/>
  <c r="G91" i="95" s="1"/>
  <c r="G79" i="95"/>
  <c r="G78" i="95" s="1"/>
  <c r="G75" i="95"/>
  <c r="G69" i="95"/>
  <c r="G68" i="95" s="1"/>
  <c r="G44" i="95"/>
  <c r="G29" i="95"/>
  <c r="G15" i="95" s="1"/>
  <c r="G33" i="95"/>
  <c r="G30" i="95" s="1"/>
  <c r="G70" i="95"/>
  <c r="G84" i="95"/>
  <c r="G16" i="95"/>
  <c r="G9" i="95"/>
  <c r="G14" i="95"/>
  <c r="G83" i="95"/>
  <c r="G82" i="95" s="1"/>
  <c r="G89" i="95"/>
  <c r="G98" i="95"/>
  <c r="G96" i="95" s="1"/>
  <c r="F63" i="95"/>
  <c r="F62" i="95"/>
  <c r="F58" i="95"/>
  <c r="F56" i="95"/>
  <c r="F55" i="95"/>
  <c r="F53" i="95"/>
  <c r="F52" i="95"/>
  <c r="AJ50" i="95"/>
  <c r="AG50" i="95"/>
  <c r="F48" i="95"/>
  <c r="F47" i="95"/>
  <c r="F45" i="95"/>
  <c r="F42" i="95"/>
  <c r="F43" i="95"/>
  <c r="F38" i="95"/>
  <c r="F36" i="95"/>
  <c r="F35" i="95"/>
  <c r="F32" i="95"/>
  <c r="F31" i="95"/>
  <c r="F21" i="95"/>
  <c r="F19" i="95"/>
  <c r="F17" i="95" l="1"/>
  <c r="F50" i="95"/>
  <c r="G13" i="95"/>
  <c r="G11" i="95" s="1"/>
  <c r="G10" i="95"/>
  <c r="G8" i="95" l="1"/>
  <c r="AR102" i="95"/>
  <c r="AR100" i="95"/>
  <c r="AR99" i="95"/>
  <c r="AR97" i="95"/>
  <c r="AR94" i="95"/>
  <c r="AR90" i="95"/>
  <c r="AR88" i="95"/>
  <c r="AR86" i="95"/>
  <c r="AR81" i="95"/>
  <c r="AR80" i="95"/>
  <c r="AR77" i="95"/>
  <c r="AR73" i="95"/>
  <c r="AR71" i="95"/>
  <c r="AR67" i="95"/>
  <c r="AR63" i="95"/>
  <c r="AR62" i="95"/>
  <c r="AR58" i="95"/>
  <c r="AR56" i="95"/>
  <c r="AR55" i="95"/>
  <c r="AR53" i="95"/>
  <c r="AR52" i="95"/>
  <c r="AR50" i="95"/>
  <c r="AR48" i="95"/>
  <c r="AR47" i="95"/>
  <c r="AR45" i="95"/>
  <c r="AR43" i="95"/>
  <c r="AR42" i="95"/>
  <c r="AR40" i="95"/>
  <c r="AR38" i="95"/>
  <c r="AR36" i="95"/>
  <c r="AR35" i="95"/>
  <c r="AR34" i="95"/>
  <c r="AR32" i="95"/>
  <c r="AR31" i="95"/>
  <c r="AR26" i="95"/>
  <c r="AR21" i="95"/>
  <c r="AR19" i="95"/>
  <c r="AR12" i="95"/>
  <c r="AO102" i="95"/>
  <c r="AO100" i="95"/>
  <c r="AO99" i="95"/>
  <c r="AO97" i="95"/>
  <c r="AO94" i="95"/>
  <c r="AO90" i="95"/>
  <c r="AO88" i="95"/>
  <c r="AO86" i="95"/>
  <c r="AO81" i="95"/>
  <c r="AO80" i="95" s="1"/>
  <c r="AO77" i="95"/>
  <c r="AO73" i="95"/>
  <c r="AO71" i="95"/>
  <c r="AO67" i="95"/>
  <c r="AO63" i="95"/>
  <c r="AO62" i="95"/>
  <c r="AO58" i="95"/>
  <c r="AO56" i="95"/>
  <c r="AO55" i="95"/>
  <c r="AO53" i="95"/>
  <c r="AO52" i="95"/>
  <c r="AO50" i="95"/>
  <c r="AO48" i="95"/>
  <c r="AO47" i="95"/>
  <c r="AO45" i="95"/>
  <c r="AO43" i="95"/>
  <c r="AO42" i="95"/>
  <c r="AO40" i="95"/>
  <c r="AO36" i="95"/>
  <c r="AO35" i="95"/>
  <c r="AO34" i="95"/>
  <c r="AO32" i="95"/>
  <c r="AO31" i="95"/>
  <c r="AO26" i="95"/>
  <c r="AO21" i="95"/>
  <c r="AO19" i="95"/>
  <c r="AO12" i="95"/>
  <c r="AL102" i="95"/>
  <c r="AL100" i="95"/>
  <c r="AL99" i="95"/>
  <c r="AL97" i="95"/>
  <c r="AL94" i="95"/>
  <c r="AL90" i="95"/>
  <c r="AL88" i="95"/>
  <c r="AL86" i="95"/>
  <c r="AL81" i="95"/>
  <c r="AL80" i="95" s="1"/>
  <c r="AL77" i="95"/>
  <c r="AL73" i="95"/>
  <c r="AL71" i="95"/>
  <c r="AL67" i="95"/>
  <c r="AL63" i="95"/>
  <c r="AL62" i="95"/>
  <c r="AL58" i="95"/>
  <c r="AL56" i="95"/>
  <c r="AL55" i="95"/>
  <c r="AL53" i="95"/>
  <c r="AL52" i="95"/>
  <c r="AL50" i="95"/>
  <c r="AL48" i="95"/>
  <c r="AL47" i="95"/>
  <c r="AL45" i="95"/>
  <c r="AL43" i="95"/>
  <c r="AL42" i="95"/>
  <c r="AL40" i="95"/>
  <c r="AL36" i="95"/>
  <c r="AL35" i="95"/>
  <c r="AL34" i="95"/>
  <c r="AL32" i="95"/>
  <c r="AL31" i="95"/>
  <c r="AL26" i="95"/>
  <c r="AL21" i="95"/>
  <c r="AL19" i="95"/>
  <c r="AL12" i="95"/>
  <c r="AI102" i="95"/>
  <c r="AI100" i="95"/>
  <c r="AI99" i="95"/>
  <c r="AI97" i="95"/>
  <c r="AI94" i="95"/>
  <c r="AI90" i="95"/>
  <c r="AI88" i="95"/>
  <c r="AI86" i="95"/>
  <c r="AI81" i="95"/>
  <c r="AI80" i="95" s="1"/>
  <c r="AI77" i="95"/>
  <c r="AI73" i="95"/>
  <c r="AI71" i="95"/>
  <c r="AI67" i="95"/>
  <c r="AI63" i="95"/>
  <c r="AI62" i="95"/>
  <c r="AI58" i="95"/>
  <c r="AI56" i="95"/>
  <c r="AI55" i="95"/>
  <c r="AI53" i="95"/>
  <c r="AI52" i="95"/>
  <c r="AI50" i="95"/>
  <c r="AI48" i="95"/>
  <c r="AI47" i="95"/>
  <c r="AI45" i="95"/>
  <c r="AI43" i="95"/>
  <c r="AI40" i="95"/>
  <c r="AI38" i="95"/>
  <c r="AI36" i="95"/>
  <c r="AI35" i="95"/>
  <c r="AI34" i="95"/>
  <c r="AI32" i="95"/>
  <c r="AI31" i="95"/>
  <c r="AI26" i="95"/>
  <c r="AI21" i="95"/>
  <c r="AI19" i="95"/>
  <c r="AI12" i="95"/>
  <c r="AF102" i="95"/>
  <c r="AF100" i="95"/>
  <c r="AF99" i="95"/>
  <c r="AF97" i="95"/>
  <c r="AF94" i="95"/>
  <c r="AF90" i="95"/>
  <c r="AF88" i="95"/>
  <c r="AF86" i="95"/>
  <c r="AF81" i="95"/>
  <c r="AF80" i="95" s="1"/>
  <c r="AF77" i="95"/>
  <c r="AF73" i="95"/>
  <c r="AF71" i="95"/>
  <c r="AF67" i="95"/>
  <c r="AF63" i="95"/>
  <c r="AF62" i="95"/>
  <c r="AF58" i="95"/>
  <c r="AF56" i="95"/>
  <c r="AF55" i="95"/>
  <c r="AF53" i="95"/>
  <c r="AF52" i="95"/>
  <c r="AF50" i="95"/>
  <c r="AF48" i="95"/>
  <c r="AF47" i="95"/>
  <c r="AF45" i="95"/>
  <c r="AF43" i="95"/>
  <c r="AF40" i="95"/>
  <c r="AF38" i="95"/>
  <c r="AF36" i="95"/>
  <c r="AF35" i="95"/>
  <c r="AF34" i="95"/>
  <c r="AF32" i="95"/>
  <c r="AF31" i="95"/>
  <c r="AF26" i="95"/>
  <c r="AF21" i="95"/>
  <c r="AF19" i="95"/>
  <c r="AF12" i="95"/>
  <c r="AC102" i="95"/>
  <c r="AC100" i="95"/>
  <c r="AC99" i="95"/>
  <c r="AC97" i="95"/>
  <c r="AC94" i="95"/>
  <c r="AC90" i="95"/>
  <c r="AC88" i="95"/>
  <c r="AC86" i="95"/>
  <c r="AC81" i="95"/>
  <c r="AC80" i="95" s="1"/>
  <c r="AC77" i="95"/>
  <c r="AC73" i="95"/>
  <c r="AC71" i="95"/>
  <c r="AC67" i="95"/>
  <c r="AC63" i="95"/>
  <c r="AC62" i="95"/>
  <c r="AC58" i="95"/>
  <c r="AC56" i="95"/>
  <c r="AC55" i="95"/>
  <c r="AC53" i="95"/>
  <c r="AC52" i="95"/>
  <c r="AC50" i="95"/>
  <c r="AC48" i="95"/>
  <c r="AC47" i="95"/>
  <c r="AC45" i="95"/>
  <c r="AC43" i="95"/>
  <c r="AC42" i="95"/>
  <c r="AC40" i="95"/>
  <c r="AC36" i="95"/>
  <c r="AC35" i="95"/>
  <c r="AC34" i="95"/>
  <c r="AC32" i="95"/>
  <c r="AC31" i="95"/>
  <c r="AC26" i="95"/>
  <c r="AC21" i="95"/>
  <c r="AC19" i="95"/>
  <c r="AC12" i="95"/>
  <c r="Z102" i="95"/>
  <c r="Z100" i="95"/>
  <c r="Z99" i="95"/>
  <c r="Z97" i="95"/>
  <c r="Z94" i="95"/>
  <c r="Z90" i="95"/>
  <c r="Z88" i="95"/>
  <c r="Z86" i="95"/>
  <c r="Z81" i="95"/>
  <c r="Z80" i="95" s="1"/>
  <c r="Z77" i="95"/>
  <c r="Z73" i="95"/>
  <c r="Z71" i="95"/>
  <c r="Z67" i="95"/>
  <c r="Z63" i="95"/>
  <c r="Z62" i="95"/>
  <c r="Z58" i="95"/>
  <c r="Z56" i="95"/>
  <c r="Z55" i="95"/>
  <c r="Z53" i="95"/>
  <c r="Z52" i="95"/>
  <c r="Z50" i="95"/>
  <c r="Z48" i="95"/>
  <c r="Z47" i="95"/>
  <c r="Z45" i="95"/>
  <c r="Z43" i="95"/>
  <c r="Z42" i="95"/>
  <c r="Z40" i="95"/>
  <c r="Z38" i="95"/>
  <c r="Z36" i="95"/>
  <c r="Z35" i="95"/>
  <c r="Z34" i="95"/>
  <c r="Z32" i="95"/>
  <c r="Z31" i="95"/>
  <c r="Z26" i="95"/>
  <c r="Z21" i="95"/>
  <c r="Z19" i="95"/>
  <c r="Z12" i="95"/>
  <c r="W102" i="95"/>
  <c r="W100" i="95"/>
  <c r="W99" i="95"/>
  <c r="W97" i="95"/>
  <c r="W94" i="95"/>
  <c r="W90" i="95"/>
  <c r="W88" i="95"/>
  <c r="W86" i="95"/>
  <c r="W81" i="95"/>
  <c r="W80" i="95" s="1"/>
  <c r="W77" i="95"/>
  <c r="W73" i="95"/>
  <c r="W71" i="95"/>
  <c r="W67" i="95"/>
  <c r="W63" i="95"/>
  <c r="W62" i="95"/>
  <c r="W58" i="95"/>
  <c r="W56" i="95"/>
  <c r="W55" i="95"/>
  <c r="W53" i="95"/>
  <c r="W52" i="95"/>
  <c r="W50" i="95"/>
  <c r="W45" i="95"/>
  <c r="W43" i="95"/>
  <c r="W42" i="95"/>
  <c r="W40" i="95"/>
  <c r="W38" i="95"/>
  <c r="W36" i="95"/>
  <c r="W35" i="95"/>
  <c r="W34" i="95"/>
  <c r="W32" i="95"/>
  <c r="W31" i="95"/>
  <c r="W26" i="95"/>
  <c r="W21" i="95"/>
  <c r="W19" i="95"/>
  <c r="W12" i="95"/>
  <c r="T102" i="95"/>
  <c r="T100" i="95"/>
  <c r="T99" i="95"/>
  <c r="T97" i="95"/>
  <c r="T94" i="95"/>
  <c r="T90" i="95"/>
  <c r="T88" i="95"/>
  <c r="T86" i="95"/>
  <c r="T81" i="95"/>
  <c r="T80" i="95" s="1"/>
  <c r="T77" i="95"/>
  <c r="T73" i="95"/>
  <c r="T71" i="95"/>
  <c r="T67" i="95"/>
  <c r="T63" i="95"/>
  <c r="T62" i="95"/>
  <c r="T56" i="95"/>
  <c r="T55" i="95"/>
  <c r="T53" i="95"/>
  <c r="T52" i="95"/>
  <c r="T50" i="95"/>
  <c r="T48" i="95"/>
  <c r="T47" i="95"/>
  <c r="T43" i="95"/>
  <c r="T42" i="95"/>
  <c r="T40" i="95"/>
  <c r="T38" i="95"/>
  <c r="T36" i="95"/>
  <c r="T35" i="95"/>
  <c r="T34" i="95"/>
  <c r="T32" i="95"/>
  <c r="T31" i="95"/>
  <c r="T26" i="95"/>
  <c r="T21" i="95"/>
  <c r="T19" i="95"/>
  <c r="T12" i="95"/>
  <c r="Q102" i="95"/>
  <c r="Q100" i="95"/>
  <c r="Q99" i="95"/>
  <c r="Q97" i="95"/>
  <c r="Q94" i="95"/>
  <c r="Q90" i="95"/>
  <c r="Q88" i="95"/>
  <c r="Q86" i="95"/>
  <c r="Q80" i="95"/>
  <c r="Q77" i="95"/>
  <c r="Q73" i="95"/>
  <c r="Q71" i="95"/>
  <c r="Q63" i="95"/>
  <c r="Q62" i="95"/>
  <c r="Q58" i="95"/>
  <c r="Q56" i="95"/>
  <c r="Q55" i="95"/>
  <c r="Q53" i="95"/>
  <c r="Q52" i="95"/>
  <c r="Q50" i="95"/>
  <c r="Q48" i="95"/>
  <c r="Q47" i="95"/>
  <c r="Q45" i="95"/>
  <c r="Q43" i="95"/>
  <c r="Q42" i="95"/>
  <c r="Q40" i="95"/>
  <c r="Q38" i="95"/>
  <c r="Q36" i="95"/>
  <c r="Q35" i="95"/>
  <c r="Q34" i="95"/>
  <c r="Q32" i="95"/>
  <c r="Q31" i="95"/>
  <c r="Q26" i="95"/>
  <c r="Q21" i="95"/>
  <c r="Q19" i="95"/>
  <c r="Q12" i="95"/>
  <c r="N102" i="95"/>
  <c r="N100" i="95"/>
  <c r="N99" i="95"/>
  <c r="N97" i="95"/>
  <c r="N94" i="95"/>
  <c r="N90" i="95"/>
  <c r="N88" i="95"/>
  <c r="N86" i="95"/>
  <c r="N81" i="95"/>
  <c r="N80" i="95" s="1"/>
  <c r="N77" i="95"/>
  <c r="N73" i="95"/>
  <c r="N71" i="95"/>
  <c r="N67" i="95"/>
  <c r="N63" i="95"/>
  <c r="N62" i="95"/>
  <c r="N58" i="95"/>
  <c r="N56" i="95"/>
  <c r="N55" i="95"/>
  <c r="N53" i="95"/>
  <c r="N52" i="95"/>
  <c r="N50" i="95"/>
  <c r="N48" i="95"/>
  <c r="N47" i="95"/>
  <c r="N45" i="95"/>
  <c r="N43" i="95"/>
  <c r="N42" i="95"/>
  <c r="N40" i="95"/>
  <c r="N38" i="95"/>
  <c r="N36" i="95"/>
  <c r="N35" i="95"/>
  <c r="N34" i="95"/>
  <c r="N32" i="95"/>
  <c r="N31" i="95"/>
  <c r="N26" i="95"/>
  <c r="N21" i="95"/>
  <c r="N19" i="95"/>
  <c r="N12" i="95"/>
  <c r="K102" i="95"/>
  <c r="K100" i="95"/>
  <c r="K99" i="95"/>
  <c r="K97" i="95"/>
  <c r="K94" i="95"/>
  <c r="K90" i="95"/>
  <c r="K88" i="95"/>
  <c r="K86" i="95"/>
  <c r="K81" i="95"/>
  <c r="K80" i="95" s="1"/>
  <c r="K77" i="95"/>
  <c r="K73" i="95"/>
  <c r="K71" i="95"/>
  <c r="K67" i="95"/>
  <c r="K63" i="95"/>
  <c r="K62" i="95"/>
  <c r="K58" i="95"/>
  <c r="K56" i="95"/>
  <c r="K55" i="95"/>
  <c r="K53" i="95"/>
  <c r="K52" i="95"/>
  <c r="K50" i="95"/>
  <c r="K48" i="95"/>
  <c r="K47" i="95"/>
  <c r="K45" i="95"/>
  <c r="K43" i="95"/>
  <c r="K42" i="95"/>
  <c r="K40" i="95"/>
  <c r="K38" i="95"/>
  <c r="K36" i="95"/>
  <c r="K35" i="95"/>
  <c r="K34" i="95"/>
  <c r="K32" i="95"/>
  <c r="K31" i="95"/>
  <c r="K26" i="95"/>
  <c r="K21" i="95"/>
  <c r="K19" i="95"/>
  <c r="K12" i="95"/>
  <c r="H12" i="95"/>
  <c r="H19" i="95"/>
  <c r="H21" i="95"/>
  <c r="H26" i="95"/>
  <c r="H31" i="95"/>
  <c r="H32" i="95"/>
  <c r="H34" i="95"/>
  <c r="H35" i="95"/>
  <c r="H36" i="95"/>
  <c r="H38" i="95"/>
  <c r="H40" i="95"/>
  <c r="H42" i="95"/>
  <c r="H43" i="95"/>
  <c r="H45" i="95"/>
  <c r="H47" i="95"/>
  <c r="H48" i="95"/>
  <c r="H50" i="95"/>
  <c r="H51" i="95"/>
  <c r="H52" i="95"/>
  <c r="H53" i="95"/>
  <c r="H54" i="95"/>
  <c r="H55" i="95"/>
  <c r="H56" i="95"/>
  <c r="H58" i="95"/>
  <c r="H61" i="95"/>
  <c r="H62" i="95"/>
  <c r="H63" i="95"/>
  <c r="H67" i="95"/>
  <c r="H88" i="95"/>
  <c r="H90" i="95"/>
  <c r="H94" i="95"/>
  <c r="H99" i="95"/>
  <c r="I101" i="95"/>
  <c r="J101" i="95"/>
  <c r="K101" i="95" s="1"/>
  <c r="L101" i="95"/>
  <c r="M101" i="95"/>
  <c r="N101" i="95" s="1"/>
  <c r="O101" i="95"/>
  <c r="P101" i="95"/>
  <c r="Q101" i="95" s="1"/>
  <c r="R101" i="95"/>
  <c r="S101" i="95"/>
  <c r="U101" i="95"/>
  <c r="V101" i="95"/>
  <c r="W101" i="95" s="1"/>
  <c r="X101" i="95"/>
  <c r="Y101" i="95"/>
  <c r="Z101" i="95" s="1"/>
  <c r="AA101" i="95"/>
  <c r="AB101" i="95"/>
  <c r="AC101" i="95" s="1"/>
  <c r="AD101" i="95"/>
  <c r="AE101" i="95"/>
  <c r="AF101" i="95" s="1"/>
  <c r="AG101" i="95"/>
  <c r="AH101" i="95"/>
  <c r="AI101" i="95" s="1"/>
  <c r="AJ101" i="95"/>
  <c r="AK101" i="95"/>
  <c r="AL101" i="95" s="1"/>
  <c r="AM101" i="95"/>
  <c r="AN101" i="95"/>
  <c r="AO101" i="95" s="1"/>
  <c r="AP101" i="95"/>
  <c r="AQ101" i="95"/>
  <c r="AR101" i="95" s="1"/>
  <c r="I98" i="95"/>
  <c r="I96" i="95" s="1"/>
  <c r="J98" i="95"/>
  <c r="K98" i="95" s="1"/>
  <c r="L98" i="95"/>
  <c r="L96" i="95" s="1"/>
  <c r="M98" i="95"/>
  <c r="O98" i="95"/>
  <c r="O96" i="95" s="1"/>
  <c r="P98" i="95"/>
  <c r="R98" i="95"/>
  <c r="R96" i="95" s="1"/>
  <c r="U98" i="95"/>
  <c r="U96" i="95" s="1"/>
  <c r="W98" i="95"/>
  <c r="X98" i="95"/>
  <c r="X96" i="95" s="1"/>
  <c r="Y98" i="95"/>
  <c r="Y96" i="95" s="1"/>
  <c r="Z96" i="95" s="1"/>
  <c r="AA98" i="95"/>
  <c r="AA96" i="95" s="1"/>
  <c r="AB98" i="95"/>
  <c r="AD98" i="95"/>
  <c r="AD96" i="95" s="1"/>
  <c r="AE98" i="95"/>
  <c r="AE96" i="95" s="1"/>
  <c r="AF96" i="95" s="1"/>
  <c r="AG98" i="95"/>
  <c r="AG96" i="95" s="1"/>
  <c r="AH98" i="95"/>
  <c r="AJ98" i="95"/>
  <c r="AJ96" i="95" s="1"/>
  <c r="AK98" i="95"/>
  <c r="AK96" i="95" s="1"/>
  <c r="AL96" i="95" s="1"/>
  <c r="AM98" i="95"/>
  <c r="AM96" i="95" s="1"/>
  <c r="AN98" i="95"/>
  <c r="AP98" i="95"/>
  <c r="AP96" i="95" s="1"/>
  <c r="AQ98" i="95"/>
  <c r="AR98" i="95" s="1"/>
  <c r="AQ96" i="95"/>
  <c r="AR96" i="95" s="1"/>
  <c r="I92" i="95"/>
  <c r="J92" i="95"/>
  <c r="L92" i="95"/>
  <c r="M92" i="95"/>
  <c r="N92" i="95" s="1"/>
  <c r="O92" i="95"/>
  <c r="P92" i="95"/>
  <c r="R92" i="95"/>
  <c r="S92" i="95"/>
  <c r="U92" i="95"/>
  <c r="V92" i="95"/>
  <c r="X92" i="95"/>
  <c r="Y92" i="95"/>
  <c r="Z92" i="95" s="1"/>
  <c r="AA92" i="95"/>
  <c r="AB92" i="95"/>
  <c r="AC92" i="95" s="1"/>
  <c r="AD92" i="95"/>
  <c r="AE92" i="95"/>
  <c r="AF92" i="95" s="1"/>
  <c r="AG92" i="95"/>
  <c r="AH92" i="95"/>
  <c r="AI92" i="95" s="1"/>
  <c r="AJ92" i="95"/>
  <c r="AK92" i="95"/>
  <c r="AL92" i="95" s="1"/>
  <c r="AM92" i="95"/>
  <c r="AN92" i="95"/>
  <c r="AO92" i="95" s="1"/>
  <c r="AP92" i="95"/>
  <c r="AQ92" i="95"/>
  <c r="AR92" i="95" s="1"/>
  <c r="O93" i="95"/>
  <c r="I95" i="95"/>
  <c r="J95" i="95"/>
  <c r="J93" i="95" s="1"/>
  <c r="K93" i="95" s="1"/>
  <c r="L95" i="95"/>
  <c r="L93" i="95" s="1"/>
  <c r="M95" i="95"/>
  <c r="O95" i="95"/>
  <c r="P95" i="95"/>
  <c r="R95" i="95"/>
  <c r="S95" i="95"/>
  <c r="U95" i="95"/>
  <c r="U93" i="95" s="1"/>
  <c r="V95" i="95"/>
  <c r="V93" i="95" s="1"/>
  <c r="W93" i="95" s="1"/>
  <c r="X95" i="95"/>
  <c r="X93" i="95" s="1"/>
  <c r="Y95" i="95"/>
  <c r="Z95" i="95" s="1"/>
  <c r="AA95" i="95"/>
  <c r="AA93" i="95" s="1"/>
  <c r="AB95" i="95"/>
  <c r="AB93" i="95" s="1"/>
  <c r="AC93" i="95" s="1"/>
  <c r="AD95" i="95"/>
  <c r="AE95" i="95"/>
  <c r="AF95" i="95" s="1"/>
  <c r="AG95" i="95"/>
  <c r="AG93" i="95" s="1"/>
  <c r="AH95" i="95"/>
  <c r="AI95" i="95" s="1"/>
  <c r="AJ95" i="95"/>
  <c r="AJ93" i="95" s="1"/>
  <c r="AK95" i="95"/>
  <c r="AM95" i="95"/>
  <c r="AM93" i="95" s="1"/>
  <c r="AN95" i="95"/>
  <c r="AN93" i="95" s="1"/>
  <c r="AO93" i="95" s="1"/>
  <c r="AP95" i="95"/>
  <c r="AP93" i="95" s="1"/>
  <c r="AQ95" i="95"/>
  <c r="H89" i="95"/>
  <c r="I89" i="95"/>
  <c r="J89" i="95"/>
  <c r="K89" i="95" s="1"/>
  <c r="L89" i="95"/>
  <c r="M89" i="95"/>
  <c r="N89" i="95" s="1"/>
  <c r="O89" i="95"/>
  <c r="P89" i="95"/>
  <c r="Q89" i="95" s="1"/>
  <c r="R89" i="95"/>
  <c r="S89" i="95"/>
  <c r="T89" i="95" s="1"/>
  <c r="U89" i="95"/>
  <c r="V89" i="95"/>
  <c r="W89" i="95" s="1"/>
  <c r="X89" i="95"/>
  <c r="Y89" i="95"/>
  <c r="Z89" i="95" s="1"/>
  <c r="AA89" i="95"/>
  <c r="AB89" i="95"/>
  <c r="AC89" i="95" s="1"/>
  <c r="AD89" i="95"/>
  <c r="AE89" i="95"/>
  <c r="AF89" i="95" s="1"/>
  <c r="AG89" i="95"/>
  <c r="AH89" i="95"/>
  <c r="AI89" i="95" s="1"/>
  <c r="AJ89" i="95"/>
  <c r="AK89" i="95"/>
  <c r="AL89" i="95" s="1"/>
  <c r="AM89" i="95"/>
  <c r="AN89" i="95"/>
  <c r="AO89" i="95" s="1"/>
  <c r="AP89" i="95"/>
  <c r="AQ89" i="95"/>
  <c r="AR89" i="95" s="1"/>
  <c r="H87" i="95"/>
  <c r="I87" i="95"/>
  <c r="J87" i="95"/>
  <c r="K87" i="95" s="1"/>
  <c r="L87" i="95"/>
  <c r="M87" i="95"/>
  <c r="N87" i="95" s="1"/>
  <c r="O87" i="95"/>
  <c r="P87" i="95"/>
  <c r="Q87" i="95" s="1"/>
  <c r="R87" i="95"/>
  <c r="S87" i="95"/>
  <c r="T87" i="95" s="1"/>
  <c r="U87" i="95"/>
  <c r="V87" i="95"/>
  <c r="W87" i="95" s="1"/>
  <c r="X87" i="95"/>
  <c r="Y87" i="95"/>
  <c r="Z87" i="95" s="1"/>
  <c r="AA87" i="95"/>
  <c r="AB87" i="95"/>
  <c r="AC87" i="95" s="1"/>
  <c r="AD87" i="95"/>
  <c r="AE87" i="95"/>
  <c r="AF87" i="95" s="1"/>
  <c r="AG87" i="95"/>
  <c r="AH87" i="95"/>
  <c r="AI87" i="95" s="1"/>
  <c r="AJ87" i="95"/>
  <c r="AK87" i="95"/>
  <c r="AL87" i="95" s="1"/>
  <c r="AM87" i="95"/>
  <c r="AN87" i="95"/>
  <c r="AO87" i="95" s="1"/>
  <c r="AP87" i="95"/>
  <c r="AQ87" i="95"/>
  <c r="AR87" i="95" s="1"/>
  <c r="I83" i="95"/>
  <c r="J83" i="95"/>
  <c r="L83" i="95"/>
  <c r="M83" i="95"/>
  <c r="O83" i="95"/>
  <c r="P83" i="95"/>
  <c r="R83" i="95"/>
  <c r="S83" i="95"/>
  <c r="U83" i="95"/>
  <c r="V83" i="95"/>
  <c r="X83" i="95"/>
  <c r="Y83" i="95"/>
  <c r="AA83" i="95"/>
  <c r="AB83" i="95"/>
  <c r="AC83" i="95" s="1"/>
  <c r="AD83" i="95"/>
  <c r="AE83" i="95"/>
  <c r="AG83" i="95"/>
  <c r="AH83" i="95"/>
  <c r="AJ83" i="95"/>
  <c r="AK83" i="95"/>
  <c r="AM83" i="95"/>
  <c r="AN83" i="95"/>
  <c r="AO83" i="95" s="1"/>
  <c r="AP83" i="95"/>
  <c r="AQ83" i="95"/>
  <c r="I84" i="95"/>
  <c r="J84" i="95"/>
  <c r="K84" i="95" s="1"/>
  <c r="L84" i="95"/>
  <c r="M84" i="95"/>
  <c r="N84" i="95" s="1"/>
  <c r="O84" i="95"/>
  <c r="P84" i="95"/>
  <c r="Q84" i="95" s="1"/>
  <c r="R84" i="95"/>
  <c r="S84" i="95"/>
  <c r="T84" i="95" s="1"/>
  <c r="U84" i="95"/>
  <c r="V84" i="95"/>
  <c r="W84" i="95" s="1"/>
  <c r="X84" i="95"/>
  <c r="Y84" i="95"/>
  <c r="Z84" i="95" s="1"/>
  <c r="AA84" i="95"/>
  <c r="AB84" i="95"/>
  <c r="AC84" i="95" s="1"/>
  <c r="AD84" i="95"/>
  <c r="AE84" i="95"/>
  <c r="AF84" i="95" s="1"/>
  <c r="AG84" i="95"/>
  <c r="AH84" i="95"/>
  <c r="AI84" i="95" s="1"/>
  <c r="AJ84" i="95"/>
  <c r="AK84" i="95"/>
  <c r="AL84" i="95" s="1"/>
  <c r="AM84" i="95"/>
  <c r="AN84" i="95"/>
  <c r="AO84" i="95" s="1"/>
  <c r="AP84" i="95"/>
  <c r="AQ84" i="95"/>
  <c r="AR84" i="95" s="1"/>
  <c r="I85" i="95"/>
  <c r="J85" i="95"/>
  <c r="K85" i="95" s="1"/>
  <c r="L85" i="95"/>
  <c r="M85" i="95"/>
  <c r="N85" i="95" s="1"/>
  <c r="P85" i="95"/>
  <c r="R85" i="95"/>
  <c r="S85" i="95"/>
  <c r="U85" i="95"/>
  <c r="V85" i="95"/>
  <c r="W85" i="95" s="1"/>
  <c r="X85" i="95"/>
  <c r="Y85" i="95"/>
  <c r="Z85" i="95" s="1"/>
  <c r="AA85" i="95"/>
  <c r="AB85" i="95"/>
  <c r="AC85" i="95" s="1"/>
  <c r="AD85" i="95"/>
  <c r="AE85" i="95"/>
  <c r="AF85" i="95" s="1"/>
  <c r="AG85" i="95"/>
  <c r="AH85" i="95"/>
  <c r="AI85" i="95" s="1"/>
  <c r="AJ85" i="95"/>
  <c r="AK85" i="95"/>
  <c r="AL85" i="95" s="1"/>
  <c r="AM85" i="95"/>
  <c r="AN85" i="95"/>
  <c r="AO85" i="95" s="1"/>
  <c r="AP85" i="95"/>
  <c r="AQ85" i="95"/>
  <c r="AR85" i="95" s="1"/>
  <c r="U78" i="95"/>
  <c r="AJ78" i="95"/>
  <c r="I79" i="95"/>
  <c r="I78" i="95" s="1"/>
  <c r="J79" i="95"/>
  <c r="K79" i="95" s="1"/>
  <c r="L79" i="95"/>
  <c r="L78" i="95" s="1"/>
  <c r="M79" i="95"/>
  <c r="N79" i="95" s="1"/>
  <c r="O79" i="95"/>
  <c r="O78" i="95" s="1"/>
  <c r="P79" i="95"/>
  <c r="R79" i="95"/>
  <c r="R78" i="95" s="1"/>
  <c r="S79" i="95"/>
  <c r="S78" i="95" s="1"/>
  <c r="T78" i="95" s="1"/>
  <c r="U79" i="95"/>
  <c r="V79" i="95"/>
  <c r="W79" i="95" s="1"/>
  <c r="X79" i="95"/>
  <c r="X78" i="95" s="1"/>
  <c r="Y79" i="95"/>
  <c r="AA79" i="95"/>
  <c r="AA78" i="95" s="1"/>
  <c r="AB79" i="95"/>
  <c r="AC79" i="95" s="1"/>
  <c r="AD79" i="95"/>
  <c r="AD78" i="95" s="1"/>
  <c r="AE79" i="95"/>
  <c r="AG79" i="95"/>
  <c r="AG78" i="95" s="1"/>
  <c r="AH79" i="95"/>
  <c r="AH78" i="95" s="1"/>
  <c r="AI78" i="95" s="1"/>
  <c r="AJ79" i="95"/>
  <c r="AK79" i="95"/>
  <c r="AL79" i="95" s="1"/>
  <c r="AM79" i="95"/>
  <c r="AM78" i="95" s="1"/>
  <c r="AN79" i="95"/>
  <c r="AO79" i="95" s="1"/>
  <c r="AP79" i="95"/>
  <c r="AP78" i="95" s="1"/>
  <c r="AQ79" i="95"/>
  <c r="I75" i="95"/>
  <c r="J75" i="95"/>
  <c r="L75" i="95"/>
  <c r="M75" i="95"/>
  <c r="N75" i="95" s="1"/>
  <c r="O75" i="95"/>
  <c r="P75" i="95"/>
  <c r="R75" i="95"/>
  <c r="S75" i="95"/>
  <c r="T75" i="95" s="1"/>
  <c r="U75" i="95"/>
  <c r="V75" i="95"/>
  <c r="W75" i="95" s="1"/>
  <c r="X75" i="95"/>
  <c r="Y75" i="95"/>
  <c r="Z75" i="95" s="1"/>
  <c r="AA75" i="95"/>
  <c r="AB75" i="95"/>
  <c r="AC75" i="95" s="1"/>
  <c r="AD75" i="95"/>
  <c r="AE75" i="95"/>
  <c r="AF75" i="95" s="1"/>
  <c r="AG75" i="95"/>
  <c r="AH75" i="95"/>
  <c r="AI75" i="95" s="1"/>
  <c r="AJ75" i="95"/>
  <c r="AK75" i="95"/>
  <c r="AL75" i="95" s="1"/>
  <c r="AM75" i="95"/>
  <c r="AN75" i="95"/>
  <c r="AO75" i="95" s="1"/>
  <c r="AP75" i="95"/>
  <c r="AQ75" i="95"/>
  <c r="AR75" i="95" s="1"/>
  <c r="I76" i="95"/>
  <c r="I74" i="95" s="1"/>
  <c r="J76" i="95"/>
  <c r="J74" i="95" s="1"/>
  <c r="L76" i="95"/>
  <c r="L74" i="95" s="1"/>
  <c r="M76" i="95"/>
  <c r="O76" i="95"/>
  <c r="O74" i="95" s="1"/>
  <c r="P76" i="95"/>
  <c r="R76" i="95"/>
  <c r="R74" i="95" s="1"/>
  <c r="S76" i="95"/>
  <c r="U76" i="95"/>
  <c r="U74" i="95" s="1"/>
  <c r="V76" i="95"/>
  <c r="V74" i="95" s="1"/>
  <c r="W74" i="95" s="1"/>
  <c r="X76" i="95"/>
  <c r="X74" i="95" s="1"/>
  <c r="Y76" i="95"/>
  <c r="Y74" i="95" s="1"/>
  <c r="Z74" i="95" s="1"/>
  <c r="AA76" i="95"/>
  <c r="AA74" i="95" s="1"/>
  <c r="AB76" i="95"/>
  <c r="AC76" i="95" s="1"/>
  <c r="AD76" i="95"/>
  <c r="AD74" i="95" s="1"/>
  <c r="AE76" i="95"/>
  <c r="AG76" i="95"/>
  <c r="AG74" i="95" s="1"/>
  <c r="AH76" i="95"/>
  <c r="AJ76" i="95"/>
  <c r="AJ74" i="95" s="1"/>
  <c r="AK76" i="95"/>
  <c r="AL76" i="95" s="1"/>
  <c r="AM76" i="95"/>
  <c r="AM74" i="95" s="1"/>
  <c r="AN76" i="95"/>
  <c r="AO76" i="95" s="1"/>
  <c r="AP76" i="95"/>
  <c r="AP74" i="95" s="1"/>
  <c r="AQ76" i="95"/>
  <c r="AQ74" i="95" s="1"/>
  <c r="AR74" i="95" s="1"/>
  <c r="I72" i="95"/>
  <c r="J72" i="95"/>
  <c r="L72" i="95"/>
  <c r="M72" i="95"/>
  <c r="O72" i="95"/>
  <c r="P72" i="95"/>
  <c r="R72" i="95"/>
  <c r="S72" i="95"/>
  <c r="U72" i="95"/>
  <c r="V72" i="95"/>
  <c r="W72" i="95" s="1"/>
  <c r="X72" i="95"/>
  <c r="Y72" i="95"/>
  <c r="Z72" i="95" s="1"/>
  <c r="AA72" i="95"/>
  <c r="AB72" i="95"/>
  <c r="AC72" i="95" s="1"/>
  <c r="AD72" i="95"/>
  <c r="AE72" i="95"/>
  <c r="AF72" i="95" s="1"/>
  <c r="AG72" i="95"/>
  <c r="AH72" i="95"/>
  <c r="AI72" i="95" s="1"/>
  <c r="AJ72" i="95"/>
  <c r="AK72" i="95"/>
  <c r="AL72" i="95" s="1"/>
  <c r="AM72" i="95"/>
  <c r="AN72" i="95"/>
  <c r="AO72" i="95" s="1"/>
  <c r="AP72" i="95"/>
  <c r="AQ72" i="95"/>
  <c r="AR72" i="95" s="1"/>
  <c r="I69" i="95"/>
  <c r="I68" i="95" s="1"/>
  <c r="J69" i="95"/>
  <c r="L69" i="95"/>
  <c r="L68" i="95" s="1"/>
  <c r="M69" i="95"/>
  <c r="N69" i="95" s="1"/>
  <c r="O69" i="95"/>
  <c r="O68" i="95" s="1"/>
  <c r="P69" i="95"/>
  <c r="P68" i="95" s="1"/>
  <c r="R69" i="95"/>
  <c r="R68" i="95" s="1"/>
  <c r="S69" i="95"/>
  <c r="S68" i="95" s="1"/>
  <c r="T68" i="95" s="1"/>
  <c r="U69" i="95"/>
  <c r="U68" i="95" s="1"/>
  <c r="V69" i="95"/>
  <c r="X69" i="95"/>
  <c r="Y69" i="95"/>
  <c r="Z69" i="95" s="1"/>
  <c r="AA69" i="95"/>
  <c r="AB69" i="95"/>
  <c r="AD69" i="95"/>
  <c r="AD68" i="95" s="1"/>
  <c r="AE69" i="95"/>
  <c r="AG69" i="95"/>
  <c r="AG68" i="95" s="1"/>
  <c r="AH69" i="95"/>
  <c r="AJ69" i="95"/>
  <c r="AJ68" i="95" s="1"/>
  <c r="AK69" i="95"/>
  <c r="AL69" i="95" s="1"/>
  <c r="AM69" i="95"/>
  <c r="AM68" i="95" s="1"/>
  <c r="AN69" i="95"/>
  <c r="AP69" i="95"/>
  <c r="AP68" i="95" s="1"/>
  <c r="AQ69" i="95"/>
  <c r="I70" i="95"/>
  <c r="J70" i="95"/>
  <c r="L70" i="95"/>
  <c r="M70" i="95"/>
  <c r="N70" i="95" s="1"/>
  <c r="O70" i="95"/>
  <c r="P70" i="95"/>
  <c r="R70" i="95"/>
  <c r="S70" i="95"/>
  <c r="T70" i="95" s="1"/>
  <c r="U70" i="95"/>
  <c r="V70" i="95"/>
  <c r="W70" i="95" s="1"/>
  <c r="X70" i="95"/>
  <c r="Y70" i="95"/>
  <c r="Z70" i="95" s="1"/>
  <c r="AA70" i="95"/>
  <c r="AB70" i="95"/>
  <c r="AC70" i="95" s="1"/>
  <c r="AD70" i="95"/>
  <c r="AE70" i="95"/>
  <c r="AF70" i="95" s="1"/>
  <c r="AG70" i="95"/>
  <c r="AH70" i="95"/>
  <c r="AI70" i="95" s="1"/>
  <c r="AJ70" i="95"/>
  <c r="AK70" i="95"/>
  <c r="AL70" i="95" s="1"/>
  <c r="AM70" i="95"/>
  <c r="AN70" i="95"/>
  <c r="AO70" i="95" s="1"/>
  <c r="AP70" i="95"/>
  <c r="AQ70" i="95"/>
  <c r="AR70" i="95" s="1"/>
  <c r="AE64" i="95"/>
  <c r="AF64" i="95" s="1"/>
  <c r="F65" i="95"/>
  <c r="F64" i="95" s="1"/>
  <c r="H64" i="95" s="1"/>
  <c r="I65" i="95"/>
  <c r="I64" i="95" s="1"/>
  <c r="J65" i="95"/>
  <c r="L65" i="95"/>
  <c r="L64" i="95" s="1"/>
  <c r="M65" i="95"/>
  <c r="M64" i="95" s="1"/>
  <c r="N64" i="95" s="1"/>
  <c r="O65" i="95"/>
  <c r="O64" i="95" s="1"/>
  <c r="P65" i="95"/>
  <c r="R65" i="95"/>
  <c r="R64" i="95" s="1"/>
  <c r="S65" i="95"/>
  <c r="S64" i="95" s="1"/>
  <c r="T64" i="95" s="1"/>
  <c r="U65" i="95"/>
  <c r="U64" i="95" s="1"/>
  <c r="V65" i="95"/>
  <c r="X65" i="95"/>
  <c r="X64" i="95" s="1"/>
  <c r="Y65" i="95"/>
  <c r="Y64" i="95" s="1"/>
  <c r="Z64" i="95" s="1"/>
  <c r="AA65" i="95"/>
  <c r="AA64" i="95" s="1"/>
  <c r="AB65" i="95"/>
  <c r="AB64" i="95" s="1"/>
  <c r="AC64" i="95" s="1"/>
  <c r="AD65" i="95"/>
  <c r="AD64" i="95" s="1"/>
  <c r="AE65" i="95"/>
  <c r="AF65" i="95" s="1"/>
  <c r="AG65" i="95"/>
  <c r="AG64" i="95" s="1"/>
  <c r="AH65" i="95"/>
  <c r="AJ65" i="95"/>
  <c r="AJ64" i="95" s="1"/>
  <c r="AK65" i="95"/>
  <c r="AM65" i="95"/>
  <c r="AM64" i="95" s="1"/>
  <c r="AN65" i="95"/>
  <c r="AO65" i="95" s="1"/>
  <c r="AP65" i="95"/>
  <c r="AP64" i="95" s="1"/>
  <c r="AQ65" i="95"/>
  <c r="AR65" i="95" s="1"/>
  <c r="F66" i="95"/>
  <c r="H66" i="95" s="1"/>
  <c r="I66" i="95"/>
  <c r="J66" i="95"/>
  <c r="K66" i="95" s="1"/>
  <c r="L66" i="95"/>
  <c r="M66" i="95"/>
  <c r="N66" i="95" s="1"/>
  <c r="O66" i="95"/>
  <c r="P66" i="95"/>
  <c r="R66" i="95"/>
  <c r="S66" i="95"/>
  <c r="T66" i="95" s="1"/>
  <c r="U66" i="95"/>
  <c r="V66" i="95"/>
  <c r="W66" i="95" s="1"/>
  <c r="X66" i="95"/>
  <c r="Y66" i="95"/>
  <c r="Z66" i="95" s="1"/>
  <c r="AA66" i="95"/>
  <c r="AB66" i="95"/>
  <c r="AC66" i="95" s="1"/>
  <c r="AD66" i="95"/>
  <c r="AE66" i="95"/>
  <c r="AF66" i="95" s="1"/>
  <c r="AG66" i="95"/>
  <c r="AH66" i="95"/>
  <c r="AI66" i="95" s="1"/>
  <c r="AJ66" i="95"/>
  <c r="AK66" i="95"/>
  <c r="AL66" i="95" s="1"/>
  <c r="AM66" i="95"/>
  <c r="AN66" i="95"/>
  <c r="AO66" i="95" s="1"/>
  <c r="AP66" i="95"/>
  <c r="AQ66" i="95"/>
  <c r="AR66" i="95" s="1"/>
  <c r="F61" i="95"/>
  <c r="I61" i="95"/>
  <c r="J61" i="95"/>
  <c r="K61" i="95" s="1"/>
  <c r="L61" i="95"/>
  <c r="M61" i="95"/>
  <c r="N61" i="95" s="1"/>
  <c r="O61" i="95"/>
  <c r="P61" i="95"/>
  <c r="Q61" i="95" s="1"/>
  <c r="R61" i="95"/>
  <c r="S61" i="95"/>
  <c r="T61" i="95" s="1"/>
  <c r="U61" i="95"/>
  <c r="V61" i="95"/>
  <c r="W61" i="95" s="1"/>
  <c r="X61" i="95"/>
  <c r="Y61" i="95"/>
  <c r="Z61" i="95" s="1"/>
  <c r="AA61" i="95"/>
  <c r="AB61" i="95"/>
  <c r="AC61" i="95" s="1"/>
  <c r="AD61" i="95"/>
  <c r="AE61" i="95"/>
  <c r="AF61" i="95" s="1"/>
  <c r="AG61" i="95"/>
  <c r="AH61" i="95"/>
  <c r="AI61" i="95" s="1"/>
  <c r="AJ61" i="95"/>
  <c r="AK61" i="95"/>
  <c r="AL61" i="95" s="1"/>
  <c r="AM61" i="95"/>
  <c r="AN61" i="95"/>
  <c r="AO61" i="95" s="1"/>
  <c r="AP61" i="95"/>
  <c r="AQ61" i="95"/>
  <c r="AR61" i="95" s="1"/>
  <c r="F57" i="95"/>
  <c r="H57" i="95" s="1"/>
  <c r="I57" i="95"/>
  <c r="J57" i="95"/>
  <c r="K57" i="95" s="1"/>
  <c r="L57" i="95"/>
  <c r="M57" i="95"/>
  <c r="N57" i="95" s="1"/>
  <c r="O57" i="95"/>
  <c r="P57" i="95"/>
  <c r="Q57" i="95" s="1"/>
  <c r="R57" i="95"/>
  <c r="S57" i="95"/>
  <c r="U57" i="95"/>
  <c r="V57" i="95"/>
  <c r="W57" i="95" s="1"/>
  <c r="X57" i="95"/>
  <c r="Y57" i="95"/>
  <c r="Z57" i="95" s="1"/>
  <c r="AA57" i="95"/>
  <c r="AB57" i="95"/>
  <c r="AC57" i="95" s="1"/>
  <c r="AD57" i="95"/>
  <c r="AE57" i="95"/>
  <c r="AF57" i="95" s="1"/>
  <c r="AG57" i="95"/>
  <c r="AH57" i="95"/>
  <c r="AI57" i="95" s="1"/>
  <c r="AJ57" i="95"/>
  <c r="AK57" i="95"/>
  <c r="AL57" i="95" s="1"/>
  <c r="AM57" i="95"/>
  <c r="AN57" i="95"/>
  <c r="AO57" i="95" s="1"/>
  <c r="AP57" i="95"/>
  <c r="AQ57" i="95"/>
  <c r="AR57" i="95" s="1"/>
  <c r="F54" i="95"/>
  <c r="I54" i="95"/>
  <c r="J54" i="95"/>
  <c r="K54" i="95" s="1"/>
  <c r="L54" i="95"/>
  <c r="M54" i="95"/>
  <c r="N54" i="95" s="1"/>
  <c r="O54" i="95"/>
  <c r="P54" i="95"/>
  <c r="Q54" i="95" s="1"/>
  <c r="R54" i="95"/>
  <c r="S54" i="95"/>
  <c r="T54" i="95" s="1"/>
  <c r="U54" i="95"/>
  <c r="V54" i="95"/>
  <c r="W54" i="95" s="1"/>
  <c r="X54" i="95"/>
  <c r="Y54" i="95"/>
  <c r="Z54" i="95" s="1"/>
  <c r="AA54" i="95"/>
  <c r="AB54" i="95"/>
  <c r="AC54" i="95" s="1"/>
  <c r="AD54" i="95"/>
  <c r="AE54" i="95"/>
  <c r="AF54" i="95" s="1"/>
  <c r="AG54" i="95"/>
  <c r="AH54" i="95"/>
  <c r="AI54" i="95" s="1"/>
  <c r="AJ54" i="95"/>
  <c r="AK54" i="95"/>
  <c r="AL54" i="95" s="1"/>
  <c r="AM54" i="95"/>
  <c r="AN54" i="95"/>
  <c r="AO54" i="95" s="1"/>
  <c r="AP54" i="95"/>
  <c r="AQ54" i="95"/>
  <c r="AR54" i="95" s="1"/>
  <c r="F51" i="95"/>
  <c r="I51" i="95"/>
  <c r="J51" i="95"/>
  <c r="K51" i="95" s="1"/>
  <c r="L51" i="95"/>
  <c r="M51" i="95"/>
  <c r="N51" i="95" s="1"/>
  <c r="O51" i="95"/>
  <c r="P51" i="95"/>
  <c r="Q51" i="95" s="1"/>
  <c r="R51" i="95"/>
  <c r="S51" i="95"/>
  <c r="T51" i="95" s="1"/>
  <c r="U51" i="95"/>
  <c r="V51" i="95"/>
  <c r="W51" i="95" s="1"/>
  <c r="X51" i="95"/>
  <c r="Y51" i="95"/>
  <c r="Z51" i="95" s="1"/>
  <c r="AA51" i="95"/>
  <c r="AB51" i="95"/>
  <c r="AC51" i="95" s="1"/>
  <c r="AD51" i="95"/>
  <c r="AE51" i="95"/>
  <c r="AF51" i="95" s="1"/>
  <c r="AG51" i="95"/>
  <c r="AH51" i="95"/>
  <c r="AI51" i="95" s="1"/>
  <c r="AJ51" i="95"/>
  <c r="AK51" i="95"/>
  <c r="AL51" i="95" s="1"/>
  <c r="AM51" i="95"/>
  <c r="AN51" i="95"/>
  <c r="AO51" i="95" s="1"/>
  <c r="AP51" i="95"/>
  <c r="AQ51" i="95"/>
  <c r="AR51" i="95" s="1"/>
  <c r="F49" i="95"/>
  <c r="H49" i="95"/>
  <c r="I49" i="95"/>
  <c r="J49" i="95"/>
  <c r="K49" i="95" s="1"/>
  <c r="L49" i="95"/>
  <c r="M49" i="95"/>
  <c r="N49" i="95" s="1"/>
  <c r="O49" i="95"/>
  <c r="P49" i="95"/>
  <c r="Q49" i="95" s="1"/>
  <c r="R49" i="95"/>
  <c r="S49" i="95"/>
  <c r="T49" i="95" s="1"/>
  <c r="U49" i="95"/>
  <c r="V49" i="95"/>
  <c r="W49" i="95" s="1"/>
  <c r="X49" i="95"/>
  <c r="Y49" i="95"/>
  <c r="Z49" i="95" s="1"/>
  <c r="AA49" i="95"/>
  <c r="AB49" i="95"/>
  <c r="AC49" i="95" s="1"/>
  <c r="AD49" i="95"/>
  <c r="AE49" i="95"/>
  <c r="AF49" i="95" s="1"/>
  <c r="AG49" i="95"/>
  <c r="AH49" i="95"/>
  <c r="AI49" i="95" s="1"/>
  <c r="AJ49" i="95"/>
  <c r="AK49" i="95"/>
  <c r="AL49" i="95" s="1"/>
  <c r="AM49" i="95"/>
  <c r="AN49" i="95"/>
  <c r="AO49" i="95" s="1"/>
  <c r="AP49" i="95"/>
  <c r="AQ49" i="95"/>
  <c r="AR49" i="95" s="1"/>
  <c r="F46" i="95"/>
  <c r="H46" i="95"/>
  <c r="I46" i="95"/>
  <c r="J46" i="95"/>
  <c r="K46" i="95" s="1"/>
  <c r="L46" i="95"/>
  <c r="M46" i="95"/>
  <c r="N46" i="95" s="1"/>
  <c r="O46" i="95"/>
  <c r="P46" i="95"/>
  <c r="Q46" i="95" s="1"/>
  <c r="R46" i="95"/>
  <c r="S46" i="95"/>
  <c r="T46" i="95" s="1"/>
  <c r="U46" i="95"/>
  <c r="V46" i="95"/>
  <c r="X46" i="95"/>
  <c r="Y46" i="95"/>
  <c r="Z46" i="95" s="1"/>
  <c r="AA46" i="95"/>
  <c r="AB46" i="95"/>
  <c r="AC46" i="95" s="1"/>
  <c r="AD46" i="95"/>
  <c r="AE46" i="95"/>
  <c r="AF46" i="95" s="1"/>
  <c r="AG46" i="95"/>
  <c r="AH46" i="95"/>
  <c r="AI46" i="95" s="1"/>
  <c r="AJ46" i="95"/>
  <c r="AK46" i="95"/>
  <c r="AL46" i="95" s="1"/>
  <c r="AM46" i="95"/>
  <c r="AN46" i="95"/>
  <c r="AO46" i="95" s="1"/>
  <c r="AP46" i="95"/>
  <c r="AQ46" i="95"/>
  <c r="AR46" i="95" s="1"/>
  <c r="F44" i="95"/>
  <c r="H44" i="95" s="1"/>
  <c r="I44" i="95"/>
  <c r="J44" i="95"/>
  <c r="K44" i="95" s="1"/>
  <c r="L44" i="95"/>
  <c r="M44" i="95"/>
  <c r="N44" i="95" s="1"/>
  <c r="O44" i="95"/>
  <c r="P44" i="95"/>
  <c r="Q44" i="95" s="1"/>
  <c r="R44" i="95"/>
  <c r="S44" i="95"/>
  <c r="U44" i="95"/>
  <c r="V44" i="95"/>
  <c r="W44" i="95" s="1"/>
  <c r="X44" i="95"/>
  <c r="Y44" i="95"/>
  <c r="Z44" i="95" s="1"/>
  <c r="AA44" i="95"/>
  <c r="AB44" i="95"/>
  <c r="AC44" i="95" s="1"/>
  <c r="AD44" i="95"/>
  <c r="AE44" i="95"/>
  <c r="AF44" i="95" s="1"/>
  <c r="AG44" i="95"/>
  <c r="AH44" i="95"/>
  <c r="AI44" i="95" s="1"/>
  <c r="AJ44" i="95"/>
  <c r="AK44" i="95"/>
  <c r="AL44" i="95" s="1"/>
  <c r="AM44" i="95"/>
  <c r="AN44" i="95"/>
  <c r="AO44" i="95" s="1"/>
  <c r="AP44" i="95"/>
  <c r="AQ44" i="95"/>
  <c r="AR44" i="95" s="1"/>
  <c r="F41" i="95"/>
  <c r="H41" i="95"/>
  <c r="I41" i="95"/>
  <c r="J41" i="95"/>
  <c r="K41" i="95" s="1"/>
  <c r="L41" i="95"/>
  <c r="M41" i="95"/>
  <c r="N41" i="95" s="1"/>
  <c r="O41" i="95"/>
  <c r="P41" i="95"/>
  <c r="Q41" i="95" s="1"/>
  <c r="R41" i="95"/>
  <c r="S41" i="95"/>
  <c r="T41" i="95" s="1"/>
  <c r="U41" i="95"/>
  <c r="V41" i="95"/>
  <c r="W41" i="95" s="1"/>
  <c r="X41" i="95"/>
  <c r="Y41" i="95"/>
  <c r="Z41" i="95" s="1"/>
  <c r="AA41" i="95"/>
  <c r="AB41" i="95"/>
  <c r="AC41" i="95" s="1"/>
  <c r="AD41" i="95"/>
  <c r="AE41" i="95"/>
  <c r="AF41" i="95" s="1"/>
  <c r="AG41" i="95"/>
  <c r="AH41" i="95"/>
  <c r="AI41" i="95" s="1"/>
  <c r="AJ41" i="95"/>
  <c r="AK41" i="95"/>
  <c r="AL41" i="95" s="1"/>
  <c r="AM41" i="95"/>
  <c r="AN41" i="95"/>
  <c r="AO41" i="95" s="1"/>
  <c r="AP41" i="95"/>
  <c r="AQ41" i="95"/>
  <c r="AR41" i="95" s="1"/>
  <c r="H39" i="95"/>
  <c r="I39" i="95"/>
  <c r="J39" i="95"/>
  <c r="K39" i="95" s="1"/>
  <c r="L39" i="95"/>
  <c r="M39" i="95"/>
  <c r="N39" i="95" s="1"/>
  <c r="O39" i="95"/>
  <c r="P39" i="95"/>
  <c r="Q39" i="95" s="1"/>
  <c r="R39" i="95"/>
  <c r="S39" i="95"/>
  <c r="T39" i="95" s="1"/>
  <c r="U39" i="95"/>
  <c r="V39" i="95"/>
  <c r="W39" i="95" s="1"/>
  <c r="X39" i="95"/>
  <c r="Y39" i="95"/>
  <c r="Z39" i="95" s="1"/>
  <c r="AA39" i="95"/>
  <c r="AB39" i="95"/>
  <c r="AC39" i="95" s="1"/>
  <c r="AD39" i="95"/>
  <c r="AE39" i="95"/>
  <c r="AF39" i="95" s="1"/>
  <c r="AG39" i="95"/>
  <c r="AH39" i="95"/>
  <c r="AI39" i="95" s="1"/>
  <c r="AJ39" i="95"/>
  <c r="AK39" i="95"/>
  <c r="AL39" i="95" s="1"/>
  <c r="AM39" i="95"/>
  <c r="AN39" i="95"/>
  <c r="AO39" i="95" s="1"/>
  <c r="AP39" i="95"/>
  <c r="AQ39" i="95"/>
  <c r="AR39" i="95" s="1"/>
  <c r="F37" i="95"/>
  <c r="H37" i="95"/>
  <c r="I37" i="95"/>
  <c r="J37" i="95"/>
  <c r="K37" i="95" s="1"/>
  <c r="L37" i="95"/>
  <c r="M37" i="95"/>
  <c r="N37" i="95" s="1"/>
  <c r="O37" i="95"/>
  <c r="P37" i="95"/>
  <c r="Q37" i="95" s="1"/>
  <c r="R37" i="95"/>
  <c r="S37" i="95"/>
  <c r="T37" i="95" s="1"/>
  <c r="U37" i="95"/>
  <c r="V37" i="95"/>
  <c r="W37" i="95" s="1"/>
  <c r="X37" i="95"/>
  <c r="Y37" i="95"/>
  <c r="Z37" i="95" s="1"/>
  <c r="AA37" i="95"/>
  <c r="AB37" i="95"/>
  <c r="AC37" i="95" s="1"/>
  <c r="AD37" i="95"/>
  <c r="AE37" i="95"/>
  <c r="AF37" i="95" s="1"/>
  <c r="AG37" i="95"/>
  <c r="AH37" i="95"/>
  <c r="AI37" i="95" s="1"/>
  <c r="AJ37" i="95"/>
  <c r="AK37" i="95"/>
  <c r="AL37" i="95" s="1"/>
  <c r="AM37" i="95"/>
  <c r="AN37" i="95"/>
  <c r="AO37" i="95" s="1"/>
  <c r="AP37" i="95"/>
  <c r="AQ37" i="95"/>
  <c r="AR37" i="95" s="1"/>
  <c r="I33" i="95"/>
  <c r="I30" i="95" s="1"/>
  <c r="J33" i="95"/>
  <c r="L33" i="95"/>
  <c r="L30" i="95" s="1"/>
  <c r="M33" i="95"/>
  <c r="M30" i="95" s="1"/>
  <c r="O33" i="95"/>
  <c r="O30" i="95" s="1"/>
  <c r="P33" i="95"/>
  <c r="R33" i="95"/>
  <c r="R30" i="95" s="1"/>
  <c r="S33" i="95"/>
  <c r="U33" i="95"/>
  <c r="U30" i="95" s="1"/>
  <c r="V33" i="95"/>
  <c r="W33" i="95" s="1"/>
  <c r="X33" i="95"/>
  <c r="X30" i="95" s="1"/>
  <c r="Y33" i="95"/>
  <c r="Y30" i="95" s="1"/>
  <c r="Z30" i="95" s="1"/>
  <c r="AA33" i="95"/>
  <c r="AA30" i="95" s="1"/>
  <c r="AB33" i="95"/>
  <c r="AC33" i="95" s="1"/>
  <c r="AD33" i="95"/>
  <c r="AD30" i="95" s="1"/>
  <c r="AE33" i="95"/>
  <c r="AF33" i="95" s="1"/>
  <c r="AG33" i="95"/>
  <c r="AG30" i="95" s="1"/>
  <c r="AH33" i="95"/>
  <c r="AJ33" i="95"/>
  <c r="AJ30" i="95" s="1"/>
  <c r="AK33" i="95"/>
  <c r="AM33" i="95"/>
  <c r="AM30" i="95" s="1"/>
  <c r="AN33" i="95"/>
  <c r="AN30" i="95" s="1"/>
  <c r="AO30" i="95" s="1"/>
  <c r="AP33" i="95"/>
  <c r="AP30" i="95" s="1"/>
  <c r="AQ33" i="95"/>
  <c r="AQ30" i="95" s="1"/>
  <c r="AR30" i="95" s="1"/>
  <c r="AE30" i="95"/>
  <c r="AF30" i="95" s="1"/>
  <c r="F23" i="95"/>
  <c r="F9" i="95" s="1"/>
  <c r="H23" i="95"/>
  <c r="I23" i="95"/>
  <c r="J23" i="95"/>
  <c r="J9" i="95" s="1"/>
  <c r="K9" i="95" s="1"/>
  <c r="L23" i="95"/>
  <c r="L9" i="95" s="1"/>
  <c r="M23" i="95"/>
  <c r="N23" i="95" s="1"/>
  <c r="O23" i="95"/>
  <c r="O9" i="95" s="1"/>
  <c r="P23" i="95"/>
  <c r="Q23" i="95" s="1"/>
  <c r="R23" i="95"/>
  <c r="S23" i="95"/>
  <c r="S9" i="95" s="1"/>
  <c r="T9" i="95" s="1"/>
  <c r="U23" i="95"/>
  <c r="U9" i="95" s="1"/>
  <c r="V23" i="95"/>
  <c r="X23" i="95"/>
  <c r="X9" i="95" s="1"/>
  <c r="Y23" i="95"/>
  <c r="Z23" i="95" s="1"/>
  <c r="AA23" i="95"/>
  <c r="AB23" i="95"/>
  <c r="AC23" i="95" s="1"/>
  <c r="AD23" i="95"/>
  <c r="AE23" i="95"/>
  <c r="AF23" i="95" s="1"/>
  <c r="AG23" i="95"/>
  <c r="AG9" i="95" s="1"/>
  <c r="AH23" i="95"/>
  <c r="AH9" i="95" s="1"/>
  <c r="AI9" i="95" s="1"/>
  <c r="AJ23" i="95"/>
  <c r="AJ9" i="95" s="1"/>
  <c r="AK23" i="95"/>
  <c r="AL23" i="95" s="1"/>
  <c r="AM23" i="95"/>
  <c r="AM9" i="95" s="1"/>
  <c r="AN23" i="95"/>
  <c r="AO23" i="95" s="1"/>
  <c r="AP23" i="95"/>
  <c r="AQ23" i="95"/>
  <c r="AR23" i="95" s="1"/>
  <c r="F24" i="95"/>
  <c r="H24" i="95"/>
  <c r="I24" i="95"/>
  <c r="J24" i="95"/>
  <c r="K24" i="95" s="1"/>
  <c r="L24" i="95"/>
  <c r="M24" i="95"/>
  <c r="O24" i="95"/>
  <c r="P24" i="95"/>
  <c r="Q24" i="95" s="1"/>
  <c r="R24" i="95"/>
  <c r="S24" i="95"/>
  <c r="U24" i="95"/>
  <c r="V24" i="95"/>
  <c r="W24" i="95" s="1"/>
  <c r="X24" i="95"/>
  <c r="Y24" i="95"/>
  <c r="AA24" i="95"/>
  <c r="AB24" i="95"/>
  <c r="AC24" i="95" s="1"/>
  <c r="AD24" i="95"/>
  <c r="AE24" i="95"/>
  <c r="AF24" i="95" s="1"/>
  <c r="AG24" i="95"/>
  <c r="AH24" i="95"/>
  <c r="AI24" i="95" s="1"/>
  <c r="AJ24" i="95"/>
  <c r="AK24" i="95"/>
  <c r="AM24" i="95"/>
  <c r="AN24" i="95"/>
  <c r="AO24" i="95" s="1"/>
  <c r="AP24" i="95"/>
  <c r="AQ24" i="95"/>
  <c r="AR24" i="95" s="1"/>
  <c r="K27" i="95"/>
  <c r="N27" i="95"/>
  <c r="T27" i="95"/>
  <c r="AQ27" i="95"/>
  <c r="F28" i="95"/>
  <c r="K28" i="95"/>
  <c r="O14" i="95"/>
  <c r="Q28" i="95"/>
  <c r="AE14" i="95"/>
  <c r="AF14" i="95" s="1"/>
  <c r="AK14" i="95"/>
  <c r="AL14" i="95" s="1"/>
  <c r="AQ28" i="95"/>
  <c r="F29" i="95"/>
  <c r="F15" i="95" s="1"/>
  <c r="I29" i="95"/>
  <c r="I15" i="95" s="1"/>
  <c r="J29" i="95"/>
  <c r="K29" i="95" s="1"/>
  <c r="L29" i="95"/>
  <c r="L15" i="95" s="1"/>
  <c r="M29" i="95"/>
  <c r="M15" i="95" s="1"/>
  <c r="N15" i="95" s="1"/>
  <c r="O29" i="95"/>
  <c r="O15" i="95" s="1"/>
  <c r="P29" i="95"/>
  <c r="R29" i="95"/>
  <c r="R15" i="95" s="1"/>
  <c r="S29" i="95"/>
  <c r="S15" i="95" s="1"/>
  <c r="T15" i="95" s="1"/>
  <c r="U29" i="95"/>
  <c r="U15" i="95" s="1"/>
  <c r="V29" i="95"/>
  <c r="X29" i="95"/>
  <c r="X15" i="95" s="1"/>
  <c r="Y29" i="95"/>
  <c r="Y15" i="95" s="1"/>
  <c r="Z15" i="95" s="1"/>
  <c r="AA29" i="95"/>
  <c r="AA15" i="95" s="1"/>
  <c r="AB29" i="95"/>
  <c r="AB15" i="95" s="1"/>
  <c r="AC15" i="95" s="1"/>
  <c r="AD29" i="95"/>
  <c r="AD15" i="95" s="1"/>
  <c r="AU15" i="95" s="1"/>
  <c r="AE29" i="95"/>
  <c r="AE15" i="95" s="1"/>
  <c r="AF15" i="95" s="1"/>
  <c r="AG29" i="95"/>
  <c r="AG15" i="95" s="1"/>
  <c r="AH29" i="95"/>
  <c r="AI29" i="95" s="1"/>
  <c r="AJ29" i="95"/>
  <c r="AJ15" i="95" s="1"/>
  <c r="AK29" i="95"/>
  <c r="AM29" i="95"/>
  <c r="AM15" i="95" s="1"/>
  <c r="AN29" i="95"/>
  <c r="AP29" i="95"/>
  <c r="AP15" i="95" s="1"/>
  <c r="AQ29" i="95"/>
  <c r="AQ15" i="95" s="1"/>
  <c r="AR15" i="95" s="1"/>
  <c r="F20" i="95"/>
  <c r="H20" i="95"/>
  <c r="I20" i="95"/>
  <c r="J20" i="95"/>
  <c r="K20" i="95" s="1"/>
  <c r="L20" i="95"/>
  <c r="M20" i="95"/>
  <c r="N20" i="95" s="1"/>
  <c r="O20" i="95"/>
  <c r="P20" i="95"/>
  <c r="Q20" i="95" s="1"/>
  <c r="R20" i="95"/>
  <c r="S20" i="95"/>
  <c r="T20" i="95" s="1"/>
  <c r="U20" i="95"/>
  <c r="V20" i="95"/>
  <c r="W20" i="95" s="1"/>
  <c r="X20" i="95"/>
  <c r="Y20" i="95"/>
  <c r="Z20" i="95" s="1"/>
  <c r="AA20" i="95"/>
  <c r="AB20" i="95"/>
  <c r="AC20" i="95" s="1"/>
  <c r="AD20" i="95"/>
  <c r="AE20" i="95"/>
  <c r="AF20" i="95" s="1"/>
  <c r="AG20" i="95"/>
  <c r="AH20" i="95"/>
  <c r="AI20" i="95" s="1"/>
  <c r="AJ20" i="95"/>
  <c r="AK20" i="95"/>
  <c r="AL20" i="95" s="1"/>
  <c r="AM20" i="95"/>
  <c r="AN20" i="95"/>
  <c r="AO20" i="95" s="1"/>
  <c r="AP20" i="95"/>
  <c r="AQ20" i="95"/>
  <c r="AR20" i="95" s="1"/>
  <c r="F18" i="95"/>
  <c r="H18" i="95"/>
  <c r="I18" i="95"/>
  <c r="J18" i="95"/>
  <c r="K18" i="95" s="1"/>
  <c r="L18" i="95"/>
  <c r="M18" i="95"/>
  <c r="N18" i="95" s="1"/>
  <c r="O18" i="95"/>
  <c r="P18" i="95"/>
  <c r="Q18" i="95" s="1"/>
  <c r="R18" i="95"/>
  <c r="S18" i="95"/>
  <c r="T18" i="95" s="1"/>
  <c r="U18" i="95"/>
  <c r="V18" i="95"/>
  <c r="W18" i="95" s="1"/>
  <c r="X18" i="95"/>
  <c r="Y18" i="95"/>
  <c r="Z18" i="95" s="1"/>
  <c r="AA18" i="95"/>
  <c r="AB18" i="95"/>
  <c r="AC18" i="95" s="1"/>
  <c r="AD18" i="95"/>
  <c r="AE18" i="95"/>
  <c r="AF18" i="95" s="1"/>
  <c r="AG18" i="95"/>
  <c r="AH18" i="95"/>
  <c r="AI18" i="95" s="1"/>
  <c r="AJ18" i="95"/>
  <c r="AK18" i="95"/>
  <c r="AL18" i="95" s="1"/>
  <c r="AM18" i="95"/>
  <c r="AN18" i="95"/>
  <c r="AO18" i="95" s="1"/>
  <c r="AP18" i="95"/>
  <c r="AQ18" i="95"/>
  <c r="AR18" i="95" s="1"/>
  <c r="AG16" i="95"/>
  <c r="F16" i="95"/>
  <c r="H17" i="95"/>
  <c r="I16" i="95"/>
  <c r="L16" i="95"/>
  <c r="M16" i="95"/>
  <c r="N16" i="95" s="1"/>
  <c r="O16" i="95"/>
  <c r="Q17" i="95"/>
  <c r="R16" i="95"/>
  <c r="U16" i="95"/>
  <c r="X16" i="95"/>
  <c r="Y16" i="95"/>
  <c r="Z16" i="95" s="1"/>
  <c r="AA16" i="95"/>
  <c r="AB16" i="95"/>
  <c r="AC16" i="95" s="1"/>
  <c r="AD16" i="95"/>
  <c r="AF17" i="95"/>
  <c r="AH16" i="95"/>
  <c r="AI16" i="95" s="1"/>
  <c r="AJ16" i="95"/>
  <c r="AM16" i="95"/>
  <c r="AN16" i="95"/>
  <c r="AO16" i="95" s="1"/>
  <c r="AP16" i="95"/>
  <c r="AQ9" i="95"/>
  <c r="AR9" i="95" s="1"/>
  <c r="AK9" i="95"/>
  <c r="AL9" i="95" s="1"/>
  <c r="AE9" i="95"/>
  <c r="AF9" i="95" s="1"/>
  <c r="AA9" i="95"/>
  <c r="Y9" i="95"/>
  <c r="Z9" i="95" s="1"/>
  <c r="I9" i="95"/>
  <c r="F102" i="95"/>
  <c r="F100" i="95"/>
  <c r="F95" i="95" s="1"/>
  <c r="F93" i="95" s="1"/>
  <c r="F97" i="95"/>
  <c r="H97" i="95" s="1"/>
  <c r="F90" i="95"/>
  <c r="F89" i="95" s="1"/>
  <c r="F88" i="95"/>
  <c r="F87" i="95" s="1"/>
  <c r="O86" i="95"/>
  <c r="O85" i="95" s="1"/>
  <c r="F86" i="95"/>
  <c r="F83" i="95" s="1"/>
  <c r="F81" i="95"/>
  <c r="F80" i="95" s="1"/>
  <c r="F77" i="95"/>
  <c r="F76" i="95" s="1"/>
  <c r="F74" i="95" s="1"/>
  <c r="F71" i="95"/>
  <c r="H71" i="95" s="1"/>
  <c r="F73" i="95"/>
  <c r="H73" i="95" s="1"/>
  <c r="F40" i="95"/>
  <c r="F27" i="95" s="1"/>
  <c r="F92" i="95" l="1"/>
  <c r="T33" i="95"/>
  <c r="N30" i="95"/>
  <c r="T98" i="95"/>
  <c r="T101" i="95"/>
  <c r="H100" i="95"/>
  <c r="H81" i="95"/>
  <c r="H80" i="95" s="1"/>
  <c r="F85" i="95"/>
  <c r="H85" i="95" s="1"/>
  <c r="AB30" i="95"/>
  <c r="AC30" i="95" s="1"/>
  <c r="Q72" i="95"/>
  <c r="K72" i="95"/>
  <c r="Q76" i="95"/>
  <c r="Q75" i="95"/>
  <c r="K75" i="95"/>
  <c r="T85" i="95"/>
  <c r="J96" i="95"/>
  <c r="K96" i="95" s="1"/>
  <c r="N65" i="95"/>
  <c r="AA10" i="95"/>
  <c r="AO17" i="95"/>
  <c r="AB14" i="95"/>
  <c r="AC14" i="95" s="1"/>
  <c r="AP82" i="95"/>
  <c r="U91" i="95"/>
  <c r="AP10" i="95"/>
  <c r="H86" i="95"/>
  <c r="R25" i="95"/>
  <c r="Y68" i="95"/>
  <c r="Z68" i="95" s="1"/>
  <c r="F75" i="95"/>
  <c r="H75" i="95" s="1"/>
  <c r="S82" i="95"/>
  <c r="H77" i="95"/>
  <c r="M9" i="95"/>
  <c r="N9" i="95" s="1"/>
  <c r="V15" i="95"/>
  <c r="S30" i="95"/>
  <c r="T30" i="95" s="1"/>
  <c r="Q70" i="95"/>
  <c r="K70" i="95"/>
  <c r="Q68" i="95"/>
  <c r="T72" i="95"/>
  <c r="N72" i="95"/>
  <c r="N76" i="95"/>
  <c r="AB78" i="95"/>
  <c r="AC78" i="95" s="1"/>
  <c r="Q85" i="95"/>
  <c r="AH82" i="95"/>
  <c r="AI82" i="95" s="1"/>
  <c r="Q83" i="95"/>
  <c r="J10" i="95"/>
  <c r="K10" i="95" s="1"/>
  <c r="N95" i="95"/>
  <c r="Q92" i="95"/>
  <c r="J91" i="95"/>
  <c r="K91" i="95" s="1"/>
  <c r="H102" i="95"/>
  <c r="F72" i="95"/>
  <c r="H72" i="95" s="1"/>
  <c r="P74" i="95"/>
  <c r="Q74" i="95" s="1"/>
  <c r="H65" i="95"/>
  <c r="F10" i="95"/>
  <c r="AI17" i="95"/>
  <c r="AC17" i="95"/>
  <c r="F98" i="95"/>
  <c r="V78" i="95"/>
  <c r="W78" i="95" s="1"/>
  <c r="F101" i="95"/>
  <c r="H101" i="95" s="1"/>
  <c r="AA14" i="95"/>
  <c r="I25" i="95"/>
  <c r="I22" i="95" s="1"/>
  <c r="AN74" i="95"/>
  <c r="AO74" i="95" s="1"/>
  <c r="F84" i="95"/>
  <c r="F82" i="95" s="1"/>
  <c r="V91" i="95"/>
  <c r="W91" i="95" s="1"/>
  <c r="Q69" i="95"/>
  <c r="T65" i="95"/>
  <c r="AD25" i="95"/>
  <c r="AD22" i="95" s="1"/>
  <c r="AB74" i="95"/>
  <c r="AC74" i="95" s="1"/>
  <c r="AG91" i="95"/>
  <c r="AP14" i="95"/>
  <c r="X14" i="95"/>
  <c r="S96" i="95"/>
  <c r="T96" i="95" s="1"/>
  <c r="T69" i="95"/>
  <c r="AL98" i="95"/>
  <c r="AO95" i="95"/>
  <c r="AR29" i="95"/>
  <c r="T23" i="95"/>
  <c r="P14" i="95"/>
  <c r="Q14" i="95" s="1"/>
  <c r="AP25" i="95"/>
  <c r="AP22" i="95" s="1"/>
  <c r="X25" i="95"/>
  <c r="X22" i="95" s="1"/>
  <c r="AK68" i="95"/>
  <c r="AL68" i="95" s="1"/>
  <c r="F79" i="95"/>
  <c r="F78" i="95" s="1"/>
  <c r="H78" i="95" s="1"/>
  <c r="V82" i="95"/>
  <c r="W82" i="95" s="1"/>
  <c r="AC95" i="95"/>
  <c r="AF29" i="95"/>
  <c r="K74" i="95"/>
  <c r="T79" i="95"/>
  <c r="AQ64" i="95"/>
  <c r="AR64" i="95" s="1"/>
  <c r="J82" i="95"/>
  <c r="K82" i="95" s="1"/>
  <c r="V14" i="95"/>
  <c r="AM14" i="95"/>
  <c r="AK78" i="95"/>
  <c r="AL78" i="95" s="1"/>
  <c r="Z65" i="95"/>
  <c r="AF98" i="95"/>
  <c r="AR33" i="95"/>
  <c r="AN14" i="95"/>
  <c r="AO14" i="95" s="1"/>
  <c r="F39" i="95"/>
  <c r="M68" i="95"/>
  <c r="N68" i="95" s="1"/>
  <c r="AI79" i="95"/>
  <c r="H9" i="95"/>
  <c r="F70" i="95"/>
  <c r="H70" i="95" s="1"/>
  <c r="F69" i="95"/>
  <c r="F68" i="95" s="1"/>
  <c r="H68" i="95" s="1"/>
  <c r="F33" i="95"/>
  <c r="X11" i="95"/>
  <c r="AR17" i="95"/>
  <c r="AQ16" i="95"/>
  <c r="AR16" i="95" s="1"/>
  <c r="AL17" i="95"/>
  <c r="AK16" i="95"/>
  <c r="AL16" i="95" s="1"/>
  <c r="T17" i="95"/>
  <c r="S16" i="95"/>
  <c r="T16" i="95" s="1"/>
  <c r="AN15" i="95"/>
  <c r="AO15" i="95" s="1"/>
  <c r="AO29" i="95"/>
  <c r="Q29" i="95"/>
  <c r="P15" i="95"/>
  <c r="Q15" i="95" s="1"/>
  <c r="AQ14" i="95"/>
  <c r="AR14" i="95" s="1"/>
  <c r="AR28" i="95"/>
  <c r="S14" i="95"/>
  <c r="T14" i="95" s="1"/>
  <c r="T28" i="95"/>
  <c r="M25" i="95"/>
  <c r="N28" i="95"/>
  <c r="H28" i="95"/>
  <c r="AN25" i="95"/>
  <c r="AH25" i="95"/>
  <c r="AI25" i="95" s="1"/>
  <c r="V25" i="95"/>
  <c r="W25" i="95" s="1"/>
  <c r="P25" i="95"/>
  <c r="Q27" i="95"/>
  <c r="AL24" i="95"/>
  <c r="Z24" i="95"/>
  <c r="S10" i="95"/>
  <c r="T10" i="95" s="1"/>
  <c r="T24" i="95"/>
  <c r="N24" i="95"/>
  <c r="AI23" i="95"/>
  <c r="W23" i="95"/>
  <c r="K23" i="95"/>
  <c r="AH64" i="95"/>
  <c r="AI64" i="95" s="1"/>
  <c r="AI65" i="95"/>
  <c r="V64" i="95"/>
  <c r="W64" i="95" s="1"/>
  <c r="W65" i="95"/>
  <c r="J64" i="95"/>
  <c r="K64" i="95" s="1"/>
  <c r="K65" i="95"/>
  <c r="AE74" i="95"/>
  <c r="AF74" i="95" s="1"/>
  <c r="AF76" i="95"/>
  <c r="S74" i="95"/>
  <c r="T74" i="95" s="1"/>
  <c r="T76" i="95"/>
  <c r="H74" i="95"/>
  <c r="H76" i="95"/>
  <c r="AQ82" i="95"/>
  <c r="AR82" i="95" s="1"/>
  <c r="AR83" i="95"/>
  <c r="AK10" i="95"/>
  <c r="AL10" i="95" s="1"/>
  <c r="AL83" i="95"/>
  <c r="AE82" i="95"/>
  <c r="AF82" i="95" s="1"/>
  <c r="AF83" i="95"/>
  <c r="Y10" i="95"/>
  <c r="Z10" i="95" s="1"/>
  <c r="M10" i="95"/>
  <c r="H82" i="95"/>
  <c r="H83" i="95"/>
  <c r="AR95" i="95"/>
  <c r="AQ93" i="95"/>
  <c r="AR93" i="95" s="1"/>
  <c r="AK93" i="95"/>
  <c r="AL95" i="95"/>
  <c r="S93" i="95"/>
  <c r="T95" i="95"/>
  <c r="H95" i="95"/>
  <c r="H93" i="95"/>
  <c r="AN96" i="95"/>
  <c r="AO96" i="95" s="1"/>
  <c r="AO98" i="95"/>
  <c r="AI98" i="95"/>
  <c r="AH96" i="95"/>
  <c r="AI96" i="95" s="1"/>
  <c r="AB96" i="95"/>
  <c r="AC96" i="95" s="1"/>
  <c r="AC98" i="95"/>
  <c r="P96" i="95"/>
  <c r="Q96" i="95" s="1"/>
  <c r="Q98" i="95"/>
  <c r="N17" i="95"/>
  <c r="T83" i="95"/>
  <c r="AB9" i="95"/>
  <c r="AC9" i="95" s="1"/>
  <c r="AE16" i="95"/>
  <c r="AF16" i="95" s="1"/>
  <c r="AH30" i="95"/>
  <c r="AI30" i="95" s="1"/>
  <c r="AI33" i="95"/>
  <c r="Q33" i="95"/>
  <c r="P30" i="95"/>
  <c r="Q30" i="95" s="1"/>
  <c r="K33" i="95"/>
  <c r="J30" i="95"/>
  <c r="K30" i="95" s="1"/>
  <c r="AN64" i="95"/>
  <c r="AO64" i="95" s="1"/>
  <c r="P64" i="95"/>
  <c r="AK74" i="95"/>
  <c r="AL74" i="95" s="1"/>
  <c r="M74" i="95"/>
  <c r="N74" i="95" s="1"/>
  <c r="AD82" i="95"/>
  <c r="AD10" i="95"/>
  <c r="R82" i="95"/>
  <c r="R10" i="95"/>
  <c r="V96" i="95"/>
  <c r="W96" i="95" s="1"/>
  <c r="H84" i="95"/>
  <c r="N83" i="95"/>
  <c r="Z17" i="95"/>
  <c r="AC29" i="95"/>
  <c r="V9" i="95"/>
  <c r="W9" i="95" s="1"/>
  <c r="AQ10" i="95"/>
  <c r="AR10" i="95" s="1"/>
  <c r="J15" i="95"/>
  <c r="K15" i="95" s="1"/>
  <c r="AH15" i="95"/>
  <c r="AI15" i="95" s="1"/>
  <c r="AQ78" i="95"/>
  <c r="AR78" i="95" s="1"/>
  <c r="AR79" i="95"/>
  <c r="AE78" i="95"/>
  <c r="AF78" i="95" s="1"/>
  <c r="AF79" i="95"/>
  <c r="Z79" i="95"/>
  <c r="Y78" i="95"/>
  <c r="Z78" i="95" s="1"/>
  <c r="M78" i="95"/>
  <c r="N78" i="95" s="1"/>
  <c r="K92" i="95"/>
  <c r="Z76" i="95"/>
  <c r="Z83" i="95"/>
  <c r="AC65" i="95"/>
  <c r="AO33" i="95"/>
  <c r="AR76" i="95"/>
  <c r="P9" i="95"/>
  <c r="Q9" i="95" s="1"/>
  <c r="AN9" i="95"/>
  <c r="AO9" i="95" s="1"/>
  <c r="V10" i="95"/>
  <c r="L14" i="95"/>
  <c r="H16" i="95"/>
  <c r="AP9" i="95"/>
  <c r="AD9" i="95"/>
  <c r="R22" i="95"/>
  <c r="R9" i="95"/>
  <c r="V30" i="95"/>
  <c r="W30" i="95" s="1"/>
  <c r="AN68" i="95"/>
  <c r="AO68" i="95" s="1"/>
  <c r="AO69" i="95"/>
  <c r="AH68" i="95"/>
  <c r="AI68" i="95" s="1"/>
  <c r="AI69" i="95"/>
  <c r="AB68" i="95"/>
  <c r="AC68" i="95" s="1"/>
  <c r="AC69" i="95"/>
  <c r="V68" i="95"/>
  <c r="W68" i="95" s="1"/>
  <c r="W69" i="95"/>
  <c r="J68" i="95"/>
  <c r="K68" i="95" s="1"/>
  <c r="K69" i="95"/>
  <c r="AE93" i="95"/>
  <c r="AF93" i="95" s="1"/>
  <c r="W92" i="95"/>
  <c r="F14" i="95"/>
  <c r="H14" i="95" s="1"/>
  <c r="AM25" i="95"/>
  <c r="AM22" i="95" s="1"/>
  <c r="AG25" i="95"/>
  <c r="AG22" i="95" s="1"/>
  <c r="AA25" i="95"/>
  <c r="AA22" i="95" s="1"/>
  <c r="U25" i="95"/>
  <c r="U22" i="95" s="1"/>
  <c r="O25" i="95"/>
  <c r="O22" i="95" s="1"/>
  <c r="AK64" i="95"/>
  <c r="AL64" i="95" s="1"/>
  <c r="AL65" i="95"/>
  <c r="AH74" i="95"/>
  <c r="AI74" i="95" s="1"/>
  <c r="AI76" i="95"/>
  <c r="J78" i="95"/>
  <c r="K78" i="95" s="1"/>
  <c r="P93" i="95"/>
  <c r="Q93" i="95" s="1"/>
  <c r="Q95" i="95"/>
  <c r="AE10" i="95"/>
  <c r="AF10" i="95" s="1"/>
  <c r="T92" i="95"/>
  <c r="H10" i="95"/>
  <c r="M96" i="95"/>
  <c r="N96" i="95" s="1"/>
  <c r="N98" i="95"/>
  <c r="K83" i="95"/>
  <c r="W83" i="95"/>
  <c r="AH10" i="95"/>
  <c r="AI10" i="95" s="1"/>
  <c r="J14" i="95"/>
  <c r="K14" i="95" s="1"/>
  <c r="V16" i="95"/>
  <c r="W16" i="95" s="1"/>
  <c r="W17" i="95"/>
  <c r="J16" i="95"/>
  <c r="K16" i="95" s="1"/>
  <c r="K17" i="95"/>
  <c r="P16" i="95"/>
  <c r="Q16" i="95" s="1"/>
  <c r="AK15" i="95"/>
  <c r="AL15" i="95" s="1"/>
  <c r="AL29" i="95"/>
  <c r="H15" i="95"/>
  <c r="H29" i="95"/>
  <c r="J25" i="95"/>
  <c r="K25" i="95" s="1"/>
  <c r="AQ25" i="95"/>
  <c r="AR25" i="95" s="1"/>
  <c r="AR27" i="95"/>
  <c r="AK25" i="95"/>
  <c r="AL25" i="95" s="1"/>
  <c r="AE25" i="95"/>
  <c r="AF25" i="95" s="1"/>
  <c r="Y25" i="95"/>
  <c r="Z25" i="95" s="1"/>
  <c r="S25" i="95"/>
  <c r="T25" i="95" s="1"/>
  <c r="AK30" i="95"/>
  <c r="AL30" i="95" s="1"/>
  <c r="AL33" i="95"/>
  <c r="AQ68" i="95"/>
  <c r="AR68" i="95" s="1"/>
  <c r="AR69" i="95"/>
  <c r="AE68" i="95"/>
  <c r="AF68" i="95" s="1"/>
  <c r="AF69" i="95"/>
  <c r="AN78" i="95"/>
  <c r="AO78" i="95" s="1"/>
  <c r="P78" i="95"/>
  <c r="AP91" i="95"/>
  <c r="F91" i="95"/>
  <c r="H92" i="95"/>
  <c r="H27" i="95"/>
  <c r="K76" i="95"/>
  <c r="K95" i="95"/>
  <c r="N29" i="95"/>
  <c r="N33" i="95"/>
  <c r="T29" i="95"/>
  <c r="W76" i="95"/>
  <c r="W95" i="95"/>
  <c r="Z29" i="95"/>
  <c r="Z33" i="95"/>
  <c r="Z98" i="95"/>
  <c r="AI83" i="95"/>
  <c r="AM82" i="95"/>
  <c r="AG10" i="95"/>
  <c r="AA82" i="95"/>
  <c r="U10" i="95"/>
  <c r="O82" i="95"/>
  <c r="I10" i="95"/>
  <c r="AM10" i="95"/>
  <c r="AA91" i="95"/>
  <c r="O10" i="95"/>
  <c r="Y14" i="95"/>
  <c r="Z14" i="95" s="1"/>
  <c r="Y93" i="95"/>
  <c r="M93" i="95"/>
  <c r="M14" i="95"/>
  <c r="I14" i="95"/>
  <c r="I93" i="95"/>
  <c r="I91" i="95" s="1"/>
  <c r="U14" i="95"/>
  <c r="AG14" i="95"/>
  <c r="AH14" i="95"/>
  <c r="AI14" i="95" s="1"/>
  <c r="AH93" i="95"/>
  <c r="AD14" i="95"/>
  <c r="AD93" i="95"/>
  <c r="AD91" i="95" s="1"/>
  <c r="R14" i="95"/>
  <c r="R93" i="95"/>
  <c r="R91" i="95" s="1"/>
  <c r="AN91" i="95"/>
  <c r="AO91" i="95" s="1"/>
  <c r="AJ91" i="95"/>
  <c r="AB91" i="95"/>
  <c r="AC91" i="95" s="1"/>
  <c r="X91" i="95"/>
  <c r="L91" i="95"/>
  <c r="AM91" i="95"/>
  <c r="O91" i="95"/>
  <c r="H91" i="95"/>
  <c r="AJ14" i="95"/>
  <c r="AN10" i="95"/>
  <c r="AO10" i="95" s="1"/>
  <c r="AJ10" i="95"/>
  <c r="AB10" i="95"/>
  <c r="AC10" i="95" s="1"/>
  <c r="X10" i="95"/>
  <c r="P10" i="95"/>
  <c r="L10" i="95"/>
  <c r="AK82" i="95"/>
  <c r="AL82" i="95" s="1"/>
  <c r="AG82" i="95"/>
  <c r="Y82" i="95"/>
  <c r="Z82" i="95" s="1"/>
  <c r="U82" i="95"/>
  <c r="M82" i="95"/>
  <c r="N82" i="95" s="1"/>
  <c r="I82" i="95"/>
  <c r="AN82" i="95"/>
  <c r="AO82" i="95" s="1"/>
  <c r="AJ82" i="95"/>
  <c r="AB82" i="95"/>
  <c r="AC82" i="95" s="1"/>
  <c r="X82" i="95"/>
  <c r="P82" i="95"/>
  <c r="L82" i="95"/>
  <c r="S13" i="95"/>
  <c r="AN13" i="95"/>
  <c r="X68" i="95"/>
  <c r="AQ13" i="95"/>
  <c r="AJ11" i="95"/>
  <c r="AB13" i="95"/>
  <c r="P13" i="95"/>
  <c r="AA68" i="95"/>
  <c r="M13" i="95"/>
  <c r="AQ22" i="95"/>
  <c r="AR22" i="95" s="1"/>
  <c r="F25" i="95"/>
  <c r="F22" i="95" s="1"/>
  <c r="AJ25" i="95"/>
  <c r="AJ22" i="95" s="1"/>
  <c r="AB25" i="95"/>
  <c r="L25" i="95"/>
  <c r="L22" i="95" s="1"/>
  <c r="AA11" i="95"/>
  <c r="AA8" i="95" s="1"/>
  <c r="O11" i="95"/>
  <c r="AE13" i="95"/>
  <c r="AM11" i="95"/>
  <c r="AK13" i="95"/>
  <c r="Y13" i="95"/>
  <c r="J13" i="95"/>
  <c r="V13" i="95"/>
  <c r="AH13" i="95"/>
  <c r="W14" i="95" l="1"/>
  <c r="AV14" i="95"/>
  <c r="W10" i="95"/>
  <c r="AV10" i="95"/>
  <c r="AV15" i="95"/>
  <c r="AV13" i="95"/>
  <c r="AP11" i="95"/>
  <c r="V22" i="95"/>
  <c r="W22" i="95" s="1"/>
  <c r="L11" i="95"/>
  <c r="L8" i="95" s="1"/>
  <c r="AJ8" i="95"/>
  <c r="N14" i="95"/>
  <c r="N13" i="95"/>
  <c r="T13" i="95"/>
  <c r="F96" i="95"/>
  <c r="H96" i="95" s="1"/>
  <c r="H98" i="95"/>
  <c r="N10" i="95"/>
  <c r="N25" i="95"/>
  <c r="F30" i="95"/>
  <c r="H30" i="95" s="1"/>
  <c r="H33" i="95"/>
  <c r="Q82" i="95"/>
  <c r="Q10" i="95"/>
  <c r="AQ91" i="95"/>
  <c r="AR91" i="95" s="1"/>
  <c r="T93" i="95"/>
  <c r="T82" i="95"/>
  <c r="H25" i="95"/>
  <c r="S91" i="95"/>
  <c r="T91" i="95" s="1"/>
  <c r="P91" i="95"/>
  <c r="Q91" i="95" s="1"/>
  <c r="H79" i="95"/>
  <c r="M22" i="95"/>
  <c r="N22" i="95" s="1"/>
  <c r="H69" i="95"/>
  <c r="Y22" i="95"/>
  <c r="Z22" i="95" s="1"/>
  <c r="R11" i="95"/>
  <c r="S22" i="95"/>
  <c r="T22" i="95" s="1"/>
  <c r="F13" i="95"/>
  <c r="F11" i="95" s="1"/>
  <c r="F8" i="95" s="1"/>
  <c r="V11" i="95"/>
  <c r="W13" i="95"/>
  <c r="AK11" i="95"/>
  <c r="AL11" i="95" s="1"/>
  <c r="AL13" i="95"/>
  <c r="AB22" i="95"/>
  <c r="AC22" i="95" s="1"/>
  <c r="AC25" i="95"/>
  <c r="Y91" i="95"/>
  <c r="Z91" i="95" s="1"/>
  <c r="Z93" i="95"/>
  <c r="AK91" i="95"/>
  <c r="AL91" i="95" s="1"/>
  <c r="AL93" i="95"/>
  <c r="P22" i="95"/>
  <c r="Q22" i="95" s="1"/>
  <c r="Q25" i="95"/>
  <c r="AP8" i="95"/>
  <c r="R8" i="95"/>
  <c r="AM8" i="95"/>
  <c r="S11" i="95"/>
  <c r="AB11" i="95"/>
  <c r="AC11" i="95" s="1"/>
  <c r="AC13" i="95"/>
  <c r="AN11" i="95"/>
  <c r="AO11" i="95" s="1"/>
  <c r="AO13" i="95"/>
  <c r="AH11" i="95"/>
  <c r="AI13" i="95"/>
  <c r="J11" i="95"/>
  <c r="K13" i="95"/>
  <c r="Y11" i="95"/>
  <c r="Z13" i="95"/>
  <c r="AE11" i="95"/>
  <c r="AF13" i="95"/>
  <c r="X8" i="95"/>
  <c r="AE91" i="95"/>
  <c r="AF91" i="95" s="1"/>
  <c r="AH91" i="95"/>
  <c r="AI91" i="95" s="1"/>
  <c r="AI93" i="95"/>
  <c r="J22" i="95"/>
  <c r="K22" i="95" s="1"/>
  <c r="AH22" i="95"/>
  <c r="AI22" i="95" s="1"/>
  <c r="AK22" i="95"/>
  <c r="AL22" i="95" s="1"/>
  <c r="AN22" i="95"/>
  <c r="AO22" i="95" s="1"/>
  <c r="AO25" i="95"/>
  <c r="AD11" i="95"/>
  <c r="AD8" i="95" s="1"/>
  <c r="O8" i="95"/>
  <c r="H22" i="95"/>
  <c r="AE22" i="95"/>
  <c r="AF22" i="95" s="1"/>
  <c r="I11" i="95"/>
  <c r="P11" i="95"/>
  <c r="Q13" i="95"/>
  <c r="AQ11" i="95"/>
  <c r="AR13" i="95"/>
  <c r="M91" i="95"/>
  <c r="N91" i="95" s="1"/>
  <c r="N93" i="95"/>
  <c r="AG11" i="95"/>
  <c r="AG8" i="95" s="1"/>
  <c r="U11" i="95"/>
  <c r="U8" i="95" s="1"/>
  <c r="M11" i="95"/>
  <c r="AV11" i="95" l="1"/>
  <c r="I8" i="95"/>
  <c r="AU8" i="95" s="1"/>
  <c r="AU11" i="95"/>
  <c r="AN8" i="95"/>
  <c r="AO8" i="95" s="1"/>
  <c r="AB8" i="95"/>
  <c r="AC8" i="95" s="1"/>
  <c r="H13" i="95"/>
  <c r="H11" i="95"/>
  <c r="AQ8" i="95"/>
  <c r="AR8" i="95" s="1"/>
  <c r="AR11" i="95"/>
  <c r="AE8" i="95"/>
  <c r="AF8" i="95" s="1"/>
  <c r="AF11" i="95"/>
  <c r="J8" i="95"/>
  <c r="K8" i="95" s="1"/>
  <c r="K11" i="95"/>
  <c r="V8" i="95"/>
  <c r="W11" i="95"/>
  <c r="M8" i="95"/>
  <c r="N8" i="95" s="1"/>
  <c r="N11" i="95"/>
  <c r="P8" i="95"/>
  <c r="Q8" i="95" s="1"/>
  <c r="Q11" i="95"/>
  <c r="H8" i="95"/>
  <c r="Y8" i="95"/>
  <c r="Z8" i="95" s="1"/>
  <c r="Z11" i="95"/>
  <c r="AH8" i="95"/>
  <c r="AI8" i="95" s="1"/>
  <c r="AI11" i="95"/>
  <c r="AK8" i="95"/>
  <c r="AL8" i="95" s="1"/>
  <c r="S8" i="95"/>
  <c r="T8" i="95" s="1"/>
  <c r="T11" i="95"/>
  <c r="E84" i="95"/>
  <c r="E17" i="95"/>
  <c r="W8" i="95" l="1"/>
  <c r="AV8" i="95"/>
  <c r="E50" i="95"/>
  <c r="E28" i="95" l="1"/>
  <c r="E23" i="95" l="1"/>
  <c r="E9" i="95" s="1"/>
  <c r="E35" i="95" l="1"/>
  <c r="E71" i="95"/>
  <c r="E41" i="95"/>
  <c r="E48" i="95"/>
  <c r="E29" i="95" s="1"/>
  <c r="E55" i="95"/>
  <c r="E52" i="95"/>
  <c r="E40" i="95"/>
  <c r="E27" i="95" l="1"/>
  <c r="E51" i="95"/>
  <c r="E54" i="95"/>
  <c r="E47" i="95"/>
  <c r="E15" i="95"/>
  <c r="E61" i="95"/>
  <c r="E46" i="95" l="1"/>
  <c r="F20" i="96"/>
  <c r="F21" i="96"/>
  <c r="V20" i="96"/>
  <c r="V21" i="96"/>
  <c r="R20" i="96"/>
  <c r="R21" i="96"/>
  <c r="N20" i="96"/>
  <c r="N21" i="96"/>
  <c r="J21" i="96"/>
  <c r="V19" i="96"/>
  <c r="V18" i="96"/>
  <c r="V17" i="96"/>
  <c r="V16" i="96"/>
  <c r="V15" i="96"/>
  <c r="V14" i="96"/>
  <c r="V12" i="96"/>
  <c r="V11" i="96"/>
  <c r="V10" i="96"/>
  <c r="V9" i="96"/>
  <c r="V8" i="96"/>
  <c r="V7" i="96"/>
  <c r="V6" i="96"/>
  <c r="M12" i="96" l="1"/>
  <c r="F18" i="96" l="1"/>
  <c r="J20" i="96"/>
  <c r="E57" i="95" l="1"/>
  <c r="E24" i="95"/>
  <c r="E39" i="95" l="1"/>
  <c r="E25" i="95" l="1"/>
  <c r="E22" i="95" s="1"/>
  <c r="M18" i="96" l="1"/>
  <c r="L18" i="96" s="1"/>
  <c r="J18" i="96" s="1"/>
  <c r="J7" i="96"/>
  <c r="J8" i="96"/>
  <c r="J9" i="96"/>
  <c r="J10" i="96"/>
  <c r="J11" i="96"/>
  <c r="J12" i="96"/>
  <c r="J13" i="96"/>
  <c r="J14" i="96"/>
  <c r="J15" i="96"/>
  <c r="J17" i="96"/>
  <c r="J19" i="96"/>
  <c r="J6" i="96"/>
  <c r="M16" i="96"/>
  <c r="L16" i="96"/>
  <c r="J16" i="96" l="1"/>
  <c r="L23" i="96"/>
  <c r="M23" i="96"/>
  <c r="J23" i="96"/>
  <c r="K23" i="96" l="1"/>
  <c r="F19" i="96" l="1"/>
  <c r="F17" i="96"/>
  <c r="F16" i="96"/>
  <c r="F14" i="96"/>
  <c r="F13" i="96"/>
  <c r="F12" i="96"/>
  <c r="R19" i="96"/>
  <c r="R18" i="96"/>
  <c r="R17" i="96"/>
  <c r="R16" i="96"/>
  <c r="R15" i="96"/>
  <c r="R14" i="96"/>
  <c r="R12" i="96"/>
  <c r="R11" i="96"/>
  <c r="R10" i="96"/>
  <c r="R9" i="96"/>
  <c r="R8" i="96"/>
  <c r="R7" i="96"/>
  <c r="R6" i="96"/>
  <c r="E95" i="95" l="1"/>
  <c r="E14" i="95" s="1"/>
  <c r="E92" i="95"/>
  <c r="E101" i="95"/>
  <c r="E98" i="95"/>
  <c r="E83" i="95"/>
  <c r="E10" i="95" s="1"/>
  <c r="E89" i="95"/>
  <c r="E87" i="95"/>
  <c r="E85" i="95"/>
  <c r="E80" i="95"/>
  <c r="E79" i="95"/>
  <c r="E76" i="95"/>
  <c r="E75" i="95"/>
  <c r="E72" i="95"/>
  <c r="E70" i="95"/>
  <c r="E69" i="95"/>
  <c r="E65" i="95"/>
  <c r="E66" i="95"/>
  <c r="E49" i="95"/>
  <c r="E44" i="95"/>
  <c r="E37" i="95"/>
  <c r="E33" i="95"/>
  <c r="E16" i="95"/>
  <c r="E20" i="95"/>
  <c r="E18" i="95"/>
  <c r="E13" i="95" l="1"/>
  <c r="E11" i="95" s="1"/>
  <c r="E8" i="95" s="1"/>
  <c r="E30" i="95"/>
  <c r="E64" i="95"/>
  <c r="E96" i="95"/>
  <c r="E68" i="95"/>
  <c r="E74" i="95"/>
  <c r="E93" i="95"/>
  <c r="E82" i="95"/>
  <c r="E78" i="95"/>
  <c r="E13" i="96"/>
  <c r="E91" i="95" l="1"/>
  <c r="N12" i="96" l="1"/>
  <c r="N14" i="96"/>
  <c r="F15" i="96"/>
  <c r="N15" i="96"/>
  <c r="N16" i="96"/>
  <c r="N17" i="96"/>
  <c r="N18" i="96"/>
  <c r="N19" i="96"/>
  <c r="E14" i="96" l="1"/>
  <c r="N7" i="96" l="1"/>
  <c r="N8" i="96"/>
  <c r="N9" i="96"/>
  <c r="N10" i="96"/>
  <c r="N11" i="96"/>
  <c r="F7" i="96"/>
  <c r="F8" i="96"/>
  <c r="F9" i="96"/>
  <c r="F10" i="96"/>
  <c r="F11" i="96"/>
  <c r="E11" i="96" s="1"/>
  <c r="N6" i="96"/>
  <c r="F6" i="96"/>
  <c r="E8" i="96" l="1"/>
</calcChain>
</file>

<file path=xl/sharedStrings.xml><?xml version="1.0" encoding="utf-8"?>
<sst xmlns="http://schemas.openxmlformats.org/spreadsheetml/2006/main" count="455" uniqueCount="205">
  <si>
    <t>Всего</t>
  </si>
  <si>
    <t>бюджет автономного округа</t>
  </si>
  <si>
    <t>департамент строительства, архитектуры 
и ЖКХ</t>
  </si>
  <si>
    <t>в том числе:</t>
  </si>
  <si>
    <t>средства бюджета района</t>
  </si>
  <si>
    <t xml:space="preserve">средства бюджета района </t>
  </si>
  <si>
    <t>Содержание департамента строительства, архитектуры и ЖКХ</t>
  </si>
  <si>
    <t>Содержание муниципального казенного учреждения "Управление капитального строительства и ремонта"</t>
  </si>
  <si>
    <t xml:space="preserve">Всего по муниципальной программе </t>
  </si>
  <si>
    <t>Приобретение резерва материально-технических ресурсов для устранения неисправностей и аварий на объектах жилищно-коммунального хозяйства Ханты-Мансийского района</t>
  </si>
  <si>
    <t xml:space="preserve">департамент строительства, архитектуры 
и ЖКХ </t>
  </si>
  <si>
    <t>Строительство КОС в населенных пунктах Ханты-Мансийского района: п. Луговской</t>
  </si>
  <si>
    <t>всего</t>
  </si>
  <si>
    <t xml:space="preserve">департамент строительства, архитектуры и ЖКХ </t>
  </si>
  <si>
    <t>Субсидия на возмещение недополученных доходов организациям, осуществляющим реализацию электрической энергии населению и приравненным к ним категориям потребителей в зоне децентрализованного электроснабжения автономного округа, по социально ориентированным тарифам</t>
  </si>
  <si>
    <t>Субсидии на возмещение затрат предприятиям, осуществляющим проведение капитального ремонта систем теплоснабжения, газоснабжения, водоснабжения,  водоотведения и подготовку к осенне-зимнему периоду жилищно-коммунального комплекса муниципального образования Ханты-Мансийского района</t>
  </si>
  <si>
    <t xml:space="preserve">бюджет района </t>
  </si>
  <si>
    <t>бюджет района</t>
  </si>
  <si>
    <t xml:space="preserve">департамент строительства, архитектуры 
и ЖКХ
</t>
  </si>
  <si>
    <t>Субсидии на возмещение недополученных доходов Акционерному обществу «Югорская энергетическая компания децентрализованной зоны», осуществляющему реализацию электрической энергии предприятиям жилищно-коммунального и агропромышленного комплексов, субъектам малого и среднего предпринимательства, организациям бюджетной сферы в зоне децентрализованного электроснабжения на территории Ханты-Мансийского района, по цене электрической энергии зоны централизованного электроснабжения</t>
  </si>
  <si>
    <t>Субсидии на возмещение затрат муниципальному предприятию «ЖЭК-3», предоставляющему услуги населению по тарифам, не обеспечивающим издержки бань</t>
  </si>
  <si>
    <t>Субсидии на возмещение недополученных доходов муниципальному предприятию «ЖЭК-3», предоставляющему услуги по доставке (подвозу) питьевой воды по тарифам, установленным с учетом уровня платы населения</t>
  </si>
  <si>
    <t>Субсидии на возмещение недополученных доходов организациям, осуществляющим реализацию населению сжиженного газа по социально ориентированным розничным ценам</t>
  </si>
  <si>
    <t>Строительство водозаборного сооружения со станцией очистки воды в п. Бобровский (ПИР, СМР)</t>
  </si>
  <si>
    <t>Строительство сетей водоснабжения в п. Кедровый (ПИР, СМР)</t>
  </si>
  <si>
    <t>Строительство канализационно-очистных сооружений в п. Кедровый (ПИР)</t>
  </si>
  <si>
    <t>Строительство водопровода в с. Елизарово (ПИР, СМР)</t>
  </si>
  <si>
    <t>средства бюджета района на софинансирование расходов за счет средств федерального и регионального бюджета</t>
  </si>
  <si>
    <t>Наименование объекта</t>
  </si>
  <si>
    <t>Мощность</t>
  </si>
  <si>
    <t>Инвестиции на 2022 год, тыс. рублей</t>
  </si>
  <si>
    <t>Инвестиции на 2023 год, тыс. рублей</t>
  </si>
  <si>
    <t>Инвестиции на 2024 год, тыс. рублей</t>
  </si>
  <si>
    <t>Механизм реализации</t>
  </si>
  <si>
    <t>Заказчик по строительству (приобретению</t>
  </si>
  <si>
    <t>в том числе</t>
  </si>
  <si>
    <t>из бюджета района</t>
  </si>
  <si>
    <t>№  п/п</t>
  </si>
  <si>
    <t>в том числе: средства ТЭК</t>
  </si>
  <si>
    <t>Строительство водозаборного сооружения со станцией очистки воды в п. Кедровый (ПИР, СМР)</t>
  </si>
  <si>
    <t>прямые инвестиции</t>
  </si>
  <si>
    <t xml:space="preserve">департамент строительства,
архитектуры и ЖКХ  (МКУ «УКС и Р»)
</t>
  </si>
  <si>
    <t>№ п/п</t>
  </si>
  <si>
    <t>Срок строительства, проектирования (приобретения)</t>
  </si>
  <si>
    <t>Механизм реализации (источник финансирования)</t>
  </si>
  <si>
    <t>250 м3/сут</t>
  </si>
  <si>
    <t>2022 год (ПИР)</t>
  </si>
  <si>
    <t>2022-2023 годы (СМР)</t>
  </si>
  <si>
    <t>Наименование объекта (инвестиционного проекта)</t>
  </si>
  <si>
    <t>Выполнение работ по оценке запасов пресных подземных вод для хозяйственно-питьевого и производственно-технического водоснабжения ВОС в д. Ярки Ханты-Мансийского района</t>
  </si>
  <si>
    <t>Строительство сетей водоснабжения в п. Кедровый (ул. Старая Набережная) (ПИР)</t>
  </si>
  <si>
    <t>Пуско-наладочные работы ГРС "Ярки" в СП Шапша, д. Ярки</t>
  </si>
  <si>
    <t>Водоснабжение микрорайона индивидуальной застройки "Кайгарка" п. Горноправдинск</t>
  </si>
  <si>
    <t>Строительство (кольцевание) сетей водоснабжения по ул. Северная, пер.Восточный (с установкой пожарных гидрантов) в д. Шапша</t>
  </si>
  <si>
    <t xml:space="preserve">Субсидии МП "ЖЭК"-3 на осуществление капитальных вложений в объекты капитального строительства муниципальной собственности "Устройство полиэтиленового водопровода с водозаборными колонками в п. Сибирский от ВОС по ул. Центральная до школы-сада" </t>
  </si>
  <si>
    <t>Подводящий газопровод к п. Горноправдинск. Резервная ветка (ПСД, СМР)</t>
  </si>
  <si>
    <t>Реконструкция локальных очистных сооружений с 1300 м3/сут до 2000 м3/сут, 2-ой этап п. Горноправдинск</t>
  </si>
  <si>
    <t>Строительство сетей холодного водоснабжения по ул. Лесная, пер. Торговый 1,2, пер. Северный п. Выкатной</t>
  </si>
  <si>
    <t>Строительство сетей водоснабжения д. Ягурьях (ПИР,СМР)</t>
  </si>
  <si>
    <t xml:space="preserve">1480,5 м </t>
  </si>
  <si>
    <t>214,4 м</t>
  </si>
  <si>
    <t>1480,5 м</t>
  </si>
  <si>
    <t>Справочно: средства предприятий - недропользователей - ООО "Газпромнефть-Хантос"</t>
  </si>
  <si>
    <t>Справочно: средства предприятий - недропользователей - ООО "РН-Юганскнефтегаз"</t>
  </si>
  <si>
    <t>Справочно: средства предприятий - недропользователей - ПАО НК "Лукойл"</t>
  </si>
  <si>
    <t>Справочно: средства предприятий - недропользователей</t>
  </si>
  <si>
    <t>Проектно-изыскательские работы по объекту: "Водоснабжение микрорайона индивидуальной застройки "Кайгарка" п. Горноправдинск</t>
  </si>
  <si>
    <t>Инвестиции на 2025 год, тыс. рублей</t>
  </si>
  <si>
    <t>Субсидии МП "ЖЭК"-3 на осуществление капитальных вложений в объекты капитального строительства муниципальной собственности "Строительство сетей водоснабжения в с. Елизарово"</t>
  </si>
  <si>
    <t>2023 год (ПИР)</t>
  </si>
  <si>
    <t>Субсидии МП "ЖЭК"-3 на осуществление капитальных вложений в объекты капитального строительства муниципальной собственности "Строительство КОС в населенных пунктах Ханты-Мансийского района: с. Селиярово"</t>
  </si>
  <si>
    <t>Строительство сетей водоотведения по ул.Боровая д.Шапша</t>
  </si>
  <si>
    <t>Субсидии МП "ЖЭК"-3 на осуществление капитальных вложений в объекты капитального строительства муниципальной собственности "Строительство полиэтиленового водопровода в п.Луговской по ул.Ленина"</t>
  </si>
  <si>
    <t>Приобретение спецтехники на условиях финансовой аренды (лизинга)</t>
  </si>
  <si>
    <t>Справочно: средства предприятий - недропользователей - ПАО НК "Лукойл", ООО "РН-Юганскнефтегаз"</t>
  </si>
  <si>
    <t>Строительство сетей водоснабжения в п. Кедровый (ул. Старая Набережная) (ПИР, СМР)</t>
  </si>
  <si>
    <t>Строительство сетей водоснабжения в п. Кедровый (ул. Старая Набережная) (ПИР,СМР)</t>
  </si>
  <si>
    <t>1600 м</t>
  </si>
  <si>
    <t>2022-2023 годы (ПИР,                           СМР)</t>
  </si>
  <si>
    <t>2000 м3/сут</t>
  </si>
  <si>
    <t>2023 год (СМР)</t>
  </si>
  <si>
    <t>2022-2023 год (ПИР)</t>
  </si>
  <si>
    <t>2023 годы (СМР)</t>
  </si>
  <si>
    <t>2022-2023 год (ПИР,                СМР)</t>
  </si>
  <si>
    <t>2022 год (СМР)</t>
  </si>
  <si>
    <t>2022-2023 год (ПИР,СМР)</t>
  </si>
  <si>
    <t>Субсидии на возмещение затрат муниципальному предприятию «ЖЭК-3» на содержание площадок временного накопления ТКО в Ханты-Мансийском районе</t>
  </si>
  <si>
    <t>Расчетная стоимость объекта в ценах соответст вующих лет с учетом периода реализации проекта</t>
  </si>
  <si>
    <t>из бюджета автоном ного округа</t>
  </si>
  <si>
    <t>из бюдже та района</t>
  </si>
  <si>
    <t>в том числе: средст ва ТЭК</t>
  </si>
  <si>
    <t>Мощ ность</t>
  </si>
  <si>
    <t>Сроки строи тельства, проекти рования (характер работ)</t>
  </si>
  <si>
    <t>Строительство водозаборного сооружения со станцией очистки воды в с. Нялинское (ПИР, СМР)</t>
  </si>
  <si>
    <t>Инвестиции на 2026 год, тыс. рублей</t>
  </si>
  <si>
    <t>2026 год (ПИР)</t>
  </si>
  <si>
    <t>Ремонт системы
инженерной
инфраструктуры</t>
  </si>
  <si>
    <t>администрация сельского поселения Выкатной</t>
  </si>
  <si>
    <t xml:space="preserve">Основное мероприятие. Строительство, реконструкция, капитальный ремонт и ремонт объектов коммунального хозяйства и инженерных сетей (показатели 1,2,3) </t>
  </si>
  <si>
    <t xml:space="preserve"> МКУ УКСиР</t>
  </si>
  <si>
    <t>федеральный бюджет</t>
  </si>
  <si>
    <t xml:space="preserve">Наименование структурного элемента муниципальной программы </t>
  </si>
  <si>
    <t xml:space="preserve">Источники финансирования &lt;*&gt;
</t>
  </si>
  <si>
    <t>Ответственный исполнить (соисполнитель)</t>
  </si>
  <si>
    <t>в том числе, тыс. рублей</t>
  </si>
  <si>
    <t xml:space="preserve">Информация об исполнении на отчетную дату &lt;**&gt;
</t>
  </si>
  <si>
    <t>Причины отклонения фактического исполнения от запланированного  &lt;***&gt;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</si>
  <si>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</si>
  <si>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</si>
  <si>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</si>
  <si>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</si>
  <si>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</si>
  <si>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</si>
  <si>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</si>
  <si>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</si>
  <si>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</si>
  <si>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</si>
  <si>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</si>
  <si>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</si>
  <si>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план на 2024 год</t>
  </si>
  <si>
    <t>фактическое исполнение (нарастающим итогом)</t>
  </si>
  <si>
    <t>%</t>
  </si>
  <si>
    <t>план</t>
  </si>
  <si>
    <t xml:space="preserve">факт </t>
  </si>
  <si>
    <t xml:space="preserve">Основное мероприятие. Повышение качества питьевой воды </t>
  </si>
  <si>
    <t>Основное мероприятие. Аварийно-технический запас</t>
  </si>
  <si>
    <t xml:space="preserve">Основное мероприятие. Расходы на обеспечение исполнения муниципальных функций </t>
  </si>
  <si>
    <t xml:space="preserve">Основное мероприятие.                                  Приобретение спецтехники для улучшения качества предоставляемых коммунальных услуг </t>
  </si>
  <si>
    <t xml:space="preserve">Основное мероприятие. Повышение качества бытового обслуживания </t>
  </si>
  <si>
    <t xml:space="preserve">Основное мероприятие. Повышение уровня благосостояния населения </t>
  </si>
  <si>
    <t xml:space="preserve">Основное мероприятие. Возмещение недополученных доходов организациям, осуществляющим реализацию электрической энергии в зоне децентрализованного электроснабжения на территории Ханты-Мансийского района </t>
  </si>
  <si>
    <t>В рамках мероприятия осуществляются платежи за приобретенную спецтехнику на условиях лизинга в 2022-2023 годах (30 ед.). Оплата производится в соответствии с установленным графиком ежемесячных платежей.</t>
  </si>
  <si>
    <t>Подрядной организацией нарушены сроки выполнения работ</t>
  </si>
  <si>
    <t xml:space="preserve">Перечисление субсидии производится на основании фактически предоставленных услуг. </t>
  </si>
  <si>
    <t xml:space="preserve">Перечисление субсидии производится на основании фактически реализованных объемов.   </t>
  </si>
  <si>
    <t>Ведется работа по заключению договора на оказание услуг по поставке газа</t>
  </si>
  <si>
    <t>1</t>
  </si>
  <si>
    <t>1.1</t>
  </si>
  <si>
    <t>1.2</t>
  </si>
  <si>
    <t>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</si>
  <si>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</si>
  <si>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</si>
  <si>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</si>
  <si>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</si>
  <si>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</si>
  <si>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</si>
  <si>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</si>
  <si>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</si>
  <si>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</si>
  <si>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</si>
  <si>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</si>
  <si>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3</t>
  </si>
  <si>
    <t>3.1</t>
  </si>
  <si>
    <t>4</t>
  </si>
  <si>
    <t>4.1</t>
  </si>
  <si>
    <t>4.2</t>
  </si>
  <si>
    <t>5.1</t>
  </si>
  <si>
    <t>6</t>
  </si>
  <si>
    <t>6.1</t>
  </si>
  <si>
    <t>7</t>
  </si>
  <si>
    <t>7.1</t>
  </si>
  <si>
    <t>7.2</t>
  </si>
  <si>
    <t>7.3</t>
  </si>
  <si>
    <t>8</t>
  </si>
  <si>
    <t>8.1</t>
  </si>
  <si>
    <t>8.2</t>
  </si>
  <si>
    <t>МП "ЖЭК-3"  заключен  контракт № 0587600003923000024 от 09.10.2023 с ИП Брага В.И. на сумму 5 582,5 тыс. рублей. Работы выполнены.</t>
  </si>
  <si>
    <t xml:space="preserve">МП «ЖЭК-3» заключен  контракт №0587600003923000007 от 20.04.2023 с ООО "Дельта" на сумму 6 992,2 тыс. рублей. В 2023 году предоставлен аванс 3 496,1 тыс. рублей в размере 50 % в соответствии с условиями  контракта. Работы выполнены. </t>
  </si>
  <si>
    <t>Оплата производится в соответствии с заключенными муниципальными контрактами</t>
  </si>
  <si>
    <t>Оплата выполненных работ после предоставления исполнительной документации</t>
  </si>
  <si>
    <t>Субсидии МП "ЖЭК-3" на осуществление капитальных вложений в объекты капитального строительства муниципальной собственности "Строительство сетей водоснабжения д. Ягурьях"</t>
  </si>
  <si>
    <t>Субсидии МП "ЖЭК-3" на осуществление капитальных вложений в объекты капитального строительства муниципальной собственности "Строительство сетей водоснабжения в 
п. Кедровый"</t>
  </si>
  <si>
    <t>2.12</t>
  </si>
  <si>
    <t>Актуализация схем тепло-, водоснабжения и водоотведения сельских поселений Ханты-Мансийского района</t>
  </si>
  <si>
    <t>Заключен муниципальный контракт № 0187300008421000254 от 02.11.2021 с ООО "ВОСТОКГЕО" на 695,7 тыс. рублей. Проект по оценке запасов пресных подземных вод разработан. Получено положительное заключение  госэкспертизы проекта. Составлен отчет "Геологическое изучение недр, включающее поиски и оценку подземных вод, для питьевого, хозяйственно-бытового и технического водоснабжения д. Ярки". Отчет прошел санитарную экспертизу и находится на прохождении гос.экспертизы в ФБУ "Государственная комиссия по запасам полезных ископаемых". Исполнение планируется в июле-августе 2024 года..</t>
  </si>
  <si>
    <t>Длительность прохождения экспертизы отчета.</t>
  </si>
  <si>
    <t xml:space="preserve">Субсидия носит заявительный характер. </t>
  </si>
  <si>
    <t xml:space="preserve">Заключено соглашение на предоставление субсидии МП "ЖЭК-3" на сумму 138 458, 2 тыс. рублей. </t>
  </si>
  <si>
    <t xml:space="preserve">Заключен муниципальный контракт № 0187300008422000027 от 04.04.2022 с ООО "ДЕЛЬТА" на сумму 70 290,6 тыс. рублей.  В 2023 году предоставлен аванс 21 087,2 тыс. рублей в размере 30% в соответствии с условиями контракта. Подрядной организацией выполнена корректировка ПСД. Готовятся документы для направления на проведение гос.экспертизы ПСД.  Проводятся мероприятия по приобретению оборудования и строительных материалов.  </t>
  </si>
  <si>
    <t xml:space="preserve">МП «ЖЭК-3» заключен контракт №0587600003923000012 от 21.06.2023 с  ООО "Дельта" на сумму 77 172,0 тыс. рублей. В 2023 году предоставлен аванс 15 434,4 тыс. рублей. в размере 20% в соответствии с условиями контракта. Подрядной организацией выполнена корректировка ПСД. Готовятся документы для направления на проведение гос.экспертизы ПСД.  Проводятся мероприятия по приобретению оборудования и строительных материалов.  </t>
  </si>
  <si>
    <t>Заключен муниципальный контракт №0587600003924000002 от 26.02.2024 года с ООО "Дельта" на сумму 23 311,2 тыс. рублей. Подрядной организацией  приобретены строительные материалы.</t>
  </si>
  <si>
    <t xml:space="preserve">Заключен муниципальный контракт №0187300008422000175 от 22.08.2022 с ООО "ПРОМГАЗКОМПЛЕКТ" на сумму                                                               3 325,0 тыс. руб на проведение пуско-наладочных работ. Заключен контракт на оказание услуг по транспортировке газа. Планируется заключение договоров на оказание услуг по поставке газа и электроснабжению объекта в 2024 году, на проведение дополнительных работ по пуско-наладке объекта (поверка оборудования).                                                           </t>
  </si>
  <si>
    <t xml:space="preserve">Строительство объекта ведется с 2020 года. Общий объем средств направленных на строительство объекта за период 2020-2024 годов составил 31 883,1 тыс. рублей. Строительные работы завершены в 2023 году. МП ЖЭК-3 заключен контракт № 25 от 18.08.2023 с ИП И.Н.Петров на сумму 337,5 тыс. рублей на подключение сетей водоснабжения. Проведены пуско-наладочные работы.       </t>
  </si>
  <si>
    <t xml:space="preserve">МП "ЖЭК-3" заключен муниципальный контракт №0587600003924000016 от 06.05.2024 с ООО "ДЕЛЬТА" на сумму 15 555 555,55 рублей. Ведется закупка материалов.       </t>
  </si>
  <si>
    <t>Заключен  муниципальный контракт №0187300008424000007 от 22.02.2024 с ООО "Магистраль НефтеГаз" на сумму 34,3 тыс. рублей на приобретение и поставку муфт электросварных. Контракт исполнен.
Заключен  муниципальный контракт №0187300008424000026 от 11.03.2024 с с ООО "Магистраль НефтеГаз" на сумму 2 700,0 тыс. рублей на приобретение затворных дисков, кранов общепромышленного назначения. Контракт исполнен.</t>
  </si>
  <si>
    <t xml:space="preserve">Заключено соглашение от 28.03.2024 № 23 на сумму 10 000,0 тыс. руб.  </t>
  </si>
  <si>
    <t>Субсидия носит заявительный характер.</t>
  </si>
  <si>
    <t xml:space="preserve">Заключен договор с ООО "ЦОТ" на сумму 18 269,6 тыс. рублей (расчет выполнен согласно объемам утвержденным РСТ). </t>
  </si>
  <si>
    <t>Субсидия носит заявительный характер. Заявления от МП "ЖЭК-3" не поступало.</t>
  </si>
  <si>
    <t xml:space="preserve">Заключено соглашение с АО "Юграэнерго"  на сумму 
91 677,7 тыс. руб. </t>
  </si>
  <si>
    <t xml:space="preserve">Заключен Договор с АО "Юграэнерго"  на сумму 293 157,6 тыс. руб. </t>
  </si>
  <si>
    <t>17.04.2024 расторгнут муниципальный контракт №0187300008422000007 от 21.02.2022 с ООО "АТОМСТРОЙПРОЕКТ" на сумму  9 846,5 тыс.рублей.  Подрядной организацией нарушены сроки выполнения работ. Планируется размещение муниципального заказа в июле 2024 года.</t>
  </si>
  <si>
    <t>29.05.2024 размещен муниципальный заказ на сумму 9 999 953,05 рублей. Не подано ни одной заявки на участие в закупке.  
17.06.2024 размещен муниципальный заказ на сумму 10 000 000,0 рублей. Определен победитель. Ведется работа по заключению муниципального контракта.
23.06.2024 размещен муниципальный заказ на сумму 9 999 953,05 рублей. Ведется работа комиссии. 
27.06.2024 размещен муниципальный заказ на сумму 9 999 947,60 рублей. Срок окончания подачи заявок 04.07.2024.</t>
  </si>
  <si>
    <t>04.06.2024 размещен муниципальный заказ. Срок окончания подачи заявок 20.06.2024. Определен победитель. Ведется работа по заключению муниципального контракта.</t>
  </si>
  <si>
    <t>Планируется ремонт систем инженерной инфраструктуры в летний период 2024 года.</t>
  </si>
  <si>
    <t xml:space="preserve">Заключено соглашение от 02.04.2024 № 24 на сумму 
11 068,0 тыс. руб. </t>
  </si>
  <si>
    <t>У.Х.Алиханов</t>
  </si>
  <si>
    <t>Директор муниципального казенного учреждения
Ханты-Мансийского района «Управление капитального строительства и ремонта»</t>
  </si>
  <si>
    <t>И.С.Петухин</t>
  </si>
  <si>
    <t>З.М.Давлетбаев</t>
  </si>
  <si>
    <t>Исполнитель: Андриевская И.Г. Тел. 33-27-21 (318)</t>
  </si>
  <si>
    <t xml:space="preserve"> «Развитие и модернизация жилищно-коммунального комплекса и повышение энергетической эффективности в Ханты-Мансийском районе»</t>
  </si>
  <si>
    <t>Отчет о ходе реализации муниципальной программы и использования финансовых средств за 2 квартал 2024 года</t>
  </si>
  <si>
    <t>Заместитель директора Департамента,  начальник управления ценообразования и планирования</t>
  </si>
  <si>
    <t>Заместитель директора Департамента, начальник управления жилищно-коммунального хозяйства, транспорта, связи и дорог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</si>
</sst>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00\.00\.00"/>
    <numFmt numFmtId="166" formatCode="#,##0.0"/>
    <numFmt numFmtId="167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0" fillId="0" borderId="0"/>
  </cellStyleXfs>
  <cellXfs count="160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16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 applyAlignment="1">
      <alignment horizontal="center" vertical="center"/>
    </xf>
    <xf numFmtId="4" fontId="6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top" wrapText="1"/>
    </xf>
    <xf numFmtId="0" fontId="8" fillId="3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4" fontId="9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" fontId="6" fillId="3" borderId="0" xfId="0" applyNumberFormat="1" applyFont="1" applyFill="1" applyAlignment="1">
      <alignment horizontal="center" vertical="center"/>
    </xf>
    <xf numFmtId="0" fontId="6" fillId="3" borderId="0" xfId="0" applyFont="1" applyFill="1"/>
    <xf numFmtId="0" fontId="0" fillId="3" borderId="0" xfId="0" applyFill="1"/>
    <xf numFmtId="0" fontId="3" fillId="0" borderId="0" xfId="0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left" vertical="top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4" fontId="3" fillId="3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7" fontId="6" fillId="3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/>
    </xf>
    <xf numFmtId="167" fontId="9" fillId="3" borderId="1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165" fontId="3" fillId="4" borderId="1" xfId="1" applyNumberFormat="1" applyFont="1" applyFill="1" applyBorder="1" applyAlignment="1" applyProtection="1">
      <alignment horizontal="left" vertical="top" wrapText="1"/>
      <protection hidden="1"/>
    </xf>
    <xf numFmtId="0" fontId="11" fillId="0" borderId="0" xfId="3" applyFont="1" applyAlignment="1">
      <alignment vertical="center"/>
    </xf>
    <xf numFmtId="0" fontId="12" fillId="3" borderId="1" xfId="3" applyFont="1" applyFill="1" applyBorder="1" applyAlignment="1">
      <alignment horizontal="center" vertical="center" wrapText="1"/>
    </xf>
    <xf numFmtId="0" fontId="12" fillId="3" borderId="1" xfId="3" applyFont="1" applyFill="1" applyBorder="1" applyAlignment="1">
      <alignment horizontal="center" vertical="center"/>
    </xf>
    <xf numFmtId="0" fontId="13" fillId="0" borderId="0" xfId="3" applyFont="1"/>
    <xf numFmtId="0" fontId="13" fillId="3" borderId="1" xfId="3" applyFont="1" applyFill="1" applyBorder="1" applyAlignment="1">
      <alignment horizontal="center" vertical="center" wrapText="1"/>
    </xf>
    <xf numFmtId="0" fontId="13" fillId="3" borderId="1" xfId="3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166" fontId="13" fillId="0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166" fontId="3" fillId="4" borderId="1" xfId="0" applyNumberFormat="1" applyFont="1" applyFill="1" applyBorder="1" applyAlignment="1">
      <alignment horizontal="center" vertical="center" wrapText="1"/>
    </xf>
    <xf numFmtId="166" fontId="3" fillId="4" borderId="1" xfId="0" applyNumberFormat="1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 applyProtection="1">
      <alignment horizontal="left" vertical="top" wrapText="1"/>
      <protection hidden="1"/>
    </xf>
    <xf numFmtId="166" fontId="11" fillId="0" borderId="0" xfId="3" applyNumberFormat="1" applyFont="1" applyAlignment="1">
      <alignment vertical="center"/>
    </xf>
    <xf numFmtId="166" fontId="3" fillId="0" borderId="3" xfId="0" applyNumberFormat="1" applyFont="1" applyFill="1" applyBorder="1" applyAlignment="1">
      <alignment horizontal="left" vertical="center" wrapText="1"/>
    </xf>
    <xf numFmtId="166" fontId="3" fillId="0" borderId="5" xfId="0" applyNumberFormat="1" applyFont="1" applyFill="1" applyBorder="1" applyAlignment="1">
      <alignment horizontal="left" vertical="center" wrapText="1"/>
    </xf>
    <xf numFmtId="166" fontId="3" fillId="4" borderId="3" xfId="0" applyNumberFormat="1" applyFont="1" applyFill="1" applyBorder="1" applyAlignment="1">
      <alignment horizontal="center" vertical="center" wrapText="1"/>
    </xf>
    <xf numFmtId="166" fontId="3" fillId="4" borderId="5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5" xfId="0" applyNumberFormat="1" applyFont="1" applyFill="1" applyBorder="1" applyAlignment="1">
      <alignment horizontal="center" vertical="center" wrapText="1"/>
    </xf>
    <xf numFmtId="166" fontId="3" fillId="0" borderId="4" xfId="0" applyNumberFormat="1" applyFont="1" applyFill="1" applyBorder="1" applyAlignment="1">
      <alignment horizontal="left" vertical="center" wrapText="1"/>
    </xf>
    <xf numFmtId="166" fontId="3" fillId="4" borderId="4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166" fontId="3" fillId="0" borderId="4" xfId="0" applyNumberFormat="1" applyFont="1" applyFill="1" applyBorder="1" applyAlignment="1">
      <alignment horizontal="center" vertical="center" wrapText="1"/>
    </xf>
    <xf numFmtId="166" fontId="3" fillId="4" borderId="3" xfId="0" applyNumberFormat="1" applyFont="1" applyFill="1" applyBorder="1" applyAlignment="1">
      <alignment horizontal="center" vertical="center"/>
    </xf>
    <xf numFmtId="166" fontId="3" fillId="4" borderId="5" xfId="0" applyNumberFormat="1" applyFont="1" applyFill="1" applyBorder="1" applyAlignment="1">
      <alignment horizontal="center" vertical="center"/>
    </xf>
    <xf numFmtId="166" fontId="3" fillId="0" borderId="3" xfId="0" applyNumberFormat="1" applyFont="1" applyFill="1" applyBorder="1" applyAlignment="1">
      <alignment horizontal="center" vertical="center"/>
    </xf>
    <xf numFmtId="166" fontId="3" fillId="0" borderId="5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left" vertical="center" wrapText="1"/>
    </xf>
    <xf numFmtId="4" fontId="3" fillId="0" borderId="5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3" fillId="3" borderId="6" xfId="3" applyFont="1" applyFill="1" applyBorder="1" applyAlignment="1">
      <alignment horizontal="center" vertical="top"/>
    </xf>
    <xf numFmtId="0" fontId="13" fillId="3" borderId="9" xfId="3" applyFont="1" applyFill="1" applyBorder="1" applyAlignment="1">
      <alignment horizontal="center" vertical="top"/>
    </xf>
    <xf numFmtId="0" fontId="13" fillId="3" borderId="2" xfId="3" applyFont="1" applyFill="1" applyBorder="1" applyAlignment="1">
      <alignment horizontal="center" vertical="top"/>
    </xf>
    <xf numFmtId="0" fontId="13" fillId="0" borderId="1" xfId="3" applyFont="1" applyBorder="1" applyAlignment="1">
      <alignment horizontal="center" vertical="center" wrapText="1"/>
    </xf>
    <xf numFmtId="0" fontId="13" fillId="0" borderId="1" xfId="3" applyFont="1" applyBorder="1" applyAlignment="1">
      <alignment horizontal="center" vertical="center"/>
    </xf>
    <xf numFmtId="0" fontId="13" fillId="0" borderId="1" xfId="3" applyFont="1" applyBorder="1" applyAlignment="1">
      <alignment horizontal="center" vertical="top" wrapText="1"/>
    </xf>
    <xf numFmtId="0" fontId="13" fillId="0" borderId="1" xfId="3" applyFont="1" applyBorder="1" applyAlignment="1">
      <alignment horizontal="center" vertical="top"/>
    </xf>
    <xf numFmtId="0" fontId="13" fillId="3" borderId="1" xfId="3" applyFont="1" applyFill="1" applyBorder="1" applyAlignment="1">
      <alignment horizontal="center" vertical="top" wrapText="1"/>
    </xf>
    <xf numFmtId="0" fontId="13" fillId="3" borderId="10" xfId="3" applyFont="1" applyFill="1" applyBorder="1" applyAlignment="1">
      <alignment horizontal="center" vertical="center" wrapText="1"/>
    </xf>
    <xf numFmtId="0" fontId="13" fillId="3" borderId="8" xfId="3" applyFont="1" applyFill="1" applyBorder="1" applyAlignment="1">
      <alignment horizontal="center" vertical="center" wrapText="1"/>
    </xf>
    <xf numFmtId="0" fontId="13" fillId="3" borderId="11" xfId="3" applyFont="1" applyFill="1" applyBorder="1" applyAlignment="1">
      <alignment horizontal="center" vertical="center" wrapText="1"/>
    </xf>
    <xf numFmtId="0" fontId="13" fillId="3" borderId="12" xfId="3" applyFont="1" applyFill="1" applyBorder="1" applyAlignment="1">
      <alignment horizontal="center" vertical="center" wrapText="1"/>
    </xf>
    <xf numFmtId="0" fontId="13" fillId="3" borderId="7" xfId="3" applyFont="1" applyFill="1" applyBorder="1" applyAlignment="1">
      <alignment horizontal="center" vertical="center" wrapText="1"/>
    </xf>
    <xf numFmtId="0" fontId="13" fillId="3" borderId="13" xfId="3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top"/>
    </xf>
    <xf numFmtId="165" fontId="3" fillId="0" borderId="1" xfId="1" applyNumberFormat="1" applyFont="1" applyFill="1" applyBorder="1" applyAlignment="1" applyProtection="1">
      <alignment horizontal="left" vertical="top" wrapText="1"/>
      <protection hidden="1"/>
    </xf>
    <xf numFmtId="165" fontId="3" fillId="0" borderId="1" xfId="1" applyNumberFormat="1" applyFont="1" applyFill="1" applyBorder="1" applyAlignment="1" applyProtection="1">
      <alignment horizontal="center" vertical="top" wrapText="1"/>
      <protection hidden="1"/>
    </xf>
    <xf numFmtId="165" fontId="3" fillId="3" borderId="1" xfId="1" applyNumberFormat="1" applyFont="1" applyFill="1" applyBorder="1" applyAlignment="1" applyProtection="1">
      <alignment horizontal="center" vertical="top" wrapText="1"/>
      <protection hidden="1"/>
    </xf>
    <xf numFmtId="165" fontId="3" fillId="0" borderId="3" xfId="1" applyNumberFormat="1" applyFont="1" applyFill="1" applyBorder="1" applyAlignment="1" applyProtection="1">
      <alignment horizontal="center" vertical="top" wrapText="1"/>
      <protection hidden="1"/>
    </xf>
    <xf numFmtId="165" fontId="3" fillId="0" borderId="4" xfId="1" applyNumberFormat="1" applyFont="1" applyFill="1" applyBorder="1" applyAlignment="1" applyProtection="1">
      <alignment horizontal="center" vertical="top" wrapText="1"/>
      <protection hidden="1"/>
    </xf>
    <xf numFmtId="165" fontId="3" fillId="0" borderId="5" xfId="1" applyNumberFormat="1" applyFont="1" applyFill="1" applyBorder="1" applyAlignment="1" applyProtection="1">
      <alignment horizontal="center" vertical="top" wrapText="1"/>
      <protection hidden="1"/>
    </xf>
    <xf numFmtId="165" fontId="3" fillId="0" borderId="10" xfId="1" applyNumberFormat="1" applyFont="1" applyFill="1" applyBorder="1" applyAlignment="1" applyProtection="1">
      <alignment horizontal="center" vertical="top" wrapText="1"/>
      <protection hidden="1"/>
    </xf>
    <xf numFmtId="165" fontId="3" fillId="0" borderId="11" xfId="1" applyNumberFormat="1" applyFont="1" applyFill="1" applyBorder="1" applyAlignment="1" applyProtection="1">
      <alignment horizontal="center" vertical="top" wrapText="1"/>
      <protection hidden="1"/>
    </xf>
    <xf numFmtId="165" fontId="3" fillId="0" borderId="14" xfId="1" applyNumberFormat="1" applyFont="1" applyFill="1" applyBorder="1" applyAlignment="1" applyProtection="1">
      <alignment horizontal="center" vertical="top" wrapText="1"/>
      <protection hidden="1"/>
    </xf>
    <xf numFmtId="165" fontId="3" fillId="0" borderId="15" xfId="1" applyNumberFormat="1" applyFont="1" applyFill="1" applyBorder="1" applyAlignment="1" applyProtection="1">
      <alignment horizontal="center" vertical="top" wrapText="1"/>
      <protection hidden="1"/>
    </xf>
    <xf numFmtId="165" fontId="3" fillId="0" borderId="12" xfId="1" applyNumberFormat="1" applyFont="1" applyFill="1" applyBorder="1" applyAlignment="1" applyProtection="1">
      <alignment horizontal="center" vertical="top" wrapText="1"/>
      <protection hidden="1"/>
    </xf>
    <xf numFmtId="165" fontId="3" fillId="0" borderId="13" xfId="1" applyNumberFormat="1" applyFont="1" applyFill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49" fontId="3" fillId="4" borderId="1" xfId="1" applyNumberFormat="1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49" fontId="3" fillId="4" borderId="1" xfId="1" applyNumberFormat="1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vertical="top"/>
    </xf>
    <xf numFmtId="49" fontId="3" fillId="0" borderId="1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left" vertical="top" wrapText="1"/>
    </xf>
    <xf numFmtId="165" fontId="3" fillId="3" borderId="1" xfId="1" applyNumberFormat="1" applyFont="1" applyFill="1" applyBorder="1" applyAlignment="1" applyProtection="1">
      <alignment horizontal="left" vertical="top" wrapText="1"/>
      <protection hidden="1"/>
    </xf>
    <xf numFmtId="165" fontId="3" fillId="4" borderId="1" xfId="1" applyNumberFormat="1" applyFont="1" applyFill="1" applyBorder="1" applyAlignment="1" applyProtection="1">
      <alignment horizontal="left" vertical="top" wrapText="1"/>
      <protection hidden="1"/>
    </xf>
    <xf numFmtId="165" fontId="3" fillId="4" borderId="1" xfId="1" applyNumberFormat="1" applyFont="1" applyFill="1" applyBorder="1" applyAlignment="1" applyProtection="1">
      <alignment horizontal="center" vertical="top" wrapText="1"/>
      <protection hidden="1"/>
    </xf>
    <xf numFmtId="165" fontId="3" fillId="0" borderId="3" xfId="1" applyNumberFormat="1" applyFont="1" applyFill="1" applyBorder="1" applyAlignment="1" applyProtection="1">
      <alignment horizontal="left" vertical="top" wrapText="1"/>
      <protection hidden="1"/>
    </xf>
    <xf numFmtId="165" fontId="3" fillId="0" borderId="4" xfId="1" applyNumberFormat="1" applyFont="1" applyFill="1" applyBorder="1" applyAlignment="1" applyProtection="1">
      <alignment horizontal="left" vertical="top" wrapText="1"/>
      <protection hidden="1"/>
    </xf>
    <xf numFmtId="165" fontId="3" fillId="0" borderId="5" xfId="1" applyNumberFormat="1" applyFont="1" applyFill="1" applyBorder="1" applyAlignment="1" applyProtection="1">
      <alignment horizontal="left" vertical="top" wrapText="1"/>
      <protection hidden="1"/>
    </xf>
    <xf numFmtId="49" fontId="3" fillId="0" borderId="3" xfId="1" applyNumberFormat="1" applyFont="1" applyFill="1" applyBorder="1" applyAlignment="1">
      <alignment horizontal="center" vertical="top"/>
    </xf>
    <xf numFmtId="49" fontId="3" fillId="0" borderId="4" xfId="1" applyNumberFormat="1" applyFont="1" applyFill="1" applyBorder="1" applyAlignment="1">
      <alignment horizontal="center" vertical="top"/>
    </xf>
    <xf numFmtId="49" fontId="3" fillId="0" borderId="5" xfId="1" applyNumberFormat="1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4" fillId="0" borderId="7" xfId="0" applyFont="1" applyBorder="1"/>
    <xf numFmtId="0" fontId="11" fillId="0" borderId="0" xfId="0" applyFont="1" applyAlignment="1">
      <alignment horizontal="left" wrapText="1"/>
    </xf>
    <xf numFmtId="0" fontId="14" fillId="0" borderId="0" xfId="0" applyFont="1"/>
    <xf numFmtId="0" fontId="14" fillId="0" borderId="0" xfId="0" applyFont="1" applyBorder="1"/>
    <xf numFmtId="0" fontId="1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vertical="center"/>
    </xf>
    <xf numFmtId="0" fontId="11" fillId="0" borderId="7" xfId="0" applyFont="1" applyBorder="1" applyAlignment="1">
      <alignment horizontal="left" wrapText="1"/>
    </xf>
  </cellXfs>
  <cellStyles count="4">
    <cellStyle name="Обычный" xfId="0" builtinId="0"/>
    <cellStyle name="Обычный 2" xfId="1"/>
    <cellStyle name="Обычный 3" xfId="3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71"/>
  <sheetViews>
    <sheetView tabSelected="1" view="pageBreakPreview" topLeftCell="A102" zoomScale="90" zoomScaleNormal="90" zoomScaleSheetLayoutView="90" workbookViewId="0">
      <selection activeCell="AS106" sqref="AS106:AT106"/>
    </sheetView>
  </sheetViews>
  <sheetFormatPr defaultRowHeight="12.75" outlineLevelCol="1" x14ac:dyDescent="0.25"/>
  <cols>
    <col min="1" max="1" width="6.85546875" style="5" customWidth="1"/>
    <col min="2" max="2" width="36.5703125" style="7" customWidth="1"/>
    <col min="3" max="3" width="17.7109375" style="7" customWidth="1"/>
    <col min="4" max="4" width="13.5703125" style="1" hidden="1" customWidth="1"/>
    <col min="5" max="5" width="10.42578125" style="35" hidden="1" customWidth="1"/>
    <col min="6" max="6" width="10.42578125" style="35" customWidth="1"/>
    <col min="7" max="7" width="9.140625" style="10"/>
    <col min="8" max="8" width="5.42578125" style="10" customWidth="1"/>
    <col min="9" max="10" width="0" style="10" hidden="1" customWidth="1" outlineLevel="1"/>
    <col min="11" max="11" width="6" style="10" hidden="1" customWidth="1" outlineLevel="1"/>
    <col min="12" max="13" width="0" style="10" hidden="1" customWidth="1" outlineLevel="1"/>
    <col min="14" max="14" width="6" style="10" hidden="1" customWidth="1" outlineLevel="1"/>
    <col min="15" max="15" width="0" style="10" hidden="1" customWidth="1" outlineLevel="1"/>
    <col min="16" max="16" width="9.140625" style="10" hidden="1" customWidth="1" outlineLevel="1"/>
    <col min="17" max="17" width="6.28515625" style="10" hidden="1" customWidth="1" outlineLevel="1"/>
    <col min="18" max="18" width="0" style="10" hidden="1" customWidth="1" outlineLevel="1"/>
    <col min="19" max="19" width="9.140625" style="10" hidden="1" customWidth="1" outlineLevel="1"/>
    <col min="20" max="20" width="5.5703125" style="10" hidden="1" customWidth="1" outlineLevel="1"/>
    <col min="21" max="21" width="0" style="10" hidden="1" customWidth="1" outlineLevel="1"/>
    <col min="22" max="22" width="9.85546875" style="10" hidden="1" customWidth="1" outlineLevel="1"/>
    <col min="23" max="23" width="6.140625" style="10" hidden="1" customWidth="1" outlineLevel="1"/>
    <col min="24" max="24" width="0" style="10" hidden="1" customWidth="1" collapsed="1"/>
    <col min="25" max="25" width="9.140625" style="10" hidden="1" customWidth="1"/>
    <col min="26" max="26" width="6.7109375" style="10" hidden="1" customWidth="1"/>
    <col min="27" max="27" width="0" style="10" hidden="1" customWidth="1"/>
    <col min="28" max="29" width="9.140625" style="10" hidden="1" customWidth="1"/>
    <col min="30" max="30" width="0" style="10" hidden="1" customWidth="1"/>
    <col min="31" max="32" width="9.140625" style="10" hidden="1" customWidth="1"/>
    <col min="33" max="33" width="0" style="10" hidden="1" customWidth="1"/>
    <col min="34" max="35" width="9.140625" style="10" hidden="1" customWidth="1"/>
    <col min="36" max="36" width="0" style="10" hidden="1" customWidth="1"/>
    <col min="37" max="38" width="9.140625" style="10" hidden="1" customWidth="1"/>
    <col min="39" max="39" width="0" style="10" hidden="1" customWidth="1"/>
    <col min="40" max="41" width="9.140625" style="10" hidden="1" customWidth="1"/>
    <col min="42" max="42" width="0" style="10" hidden="1" customWidth="1"/>
    <col min="43" max="44" width="9.140625" style="10" hidden="1" customWidth="1"/>
    <col min="45" max="45" width="50.42578125" style="10" customWidth="1"/>
    <col min="46" max="46" width="22.28515625" style="10" hidden="1" customWidth="1"/>
    <col min="47" max="47" width="10.140625" style="10" hidden="1" customWidth="1"/>
    <col min="48" max="48" width="12" style="10" hidden="1" customWidth="1"/>
    <col min="49" max="16384" width="9.140625" style="10"/>
  </cols>
  <sheetData>
    <row r="1" spans="1:49" s="35" customFormat="1" ht="18.75" customHeight="1" x14ac:dyDescent="0.25">
      <c r="A1" s="90" t="s">
        <v>202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</row>
    <row r="2" spans="1:49" s="35" customFormat="1" ht="15" customHeight="1" x14ac:dyDescent="0.25">
      <c r="A2" s="90" t="s">
        <v>201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</row>
    <row r="3" spans="1:49" s="35" customFormat="1" x14ac:dyDescent="0.25">
      <c r="A3" s="5"/>
      <c r="B3" s="7"/>
      <c r="C3" s="7"/>
      <c r="D3" s="1"/>
    </row>
    <row r="4" spans="1:49" s="35" customFormat="1" ht="15.75" customHeight="1" x14ac:dyDescent="0.2">
      <c r="A4" s="98" t="s">
        <v>42</v>
      </c>
      <c r="B4" s="98" t="s">
        <v>101</v>
      </c>
      <c r="C4" s="98" t="s">
        <v>102</v>
      </c>
      <c r="D4" s="98" t="s">
        <v>103</v>
      </c>
      <c r="E4" s="99" t="s">
        <v>0</v>
      </c>
      <c r="F4" s="100"/>
      <c r="G4" s="100"/>
      <c r="H4" s="101"/>
      <c r="I4" s="91" t="s">
        <v>104</v>
      </c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3"/>
      <c r="AS4" s="94" t="s">
        <v>105</v>
      </c>
      <c r="AT4" s="96" t="s">
        <v>106</v>
      </c>
      <c r="AU4" s="59"/>
      <c r="AV4" s="59"/>
      <c r="AW4" s="59"/>
    </row>
    <row r="5" spans="1:49" s="35" customFormat="1" x14ac:dyDescent="0.2">
      <c r="A5" s="98"/>
      <c r="B5" s="98"/>
      <c r="C5" s="98"/>
      <c r="D5" s="98"/>
      <c r="E5" s="102"/>
      <c r="F5" s="103"/>
      <c r="G5" s="103"/>
      <c r="H5" s="104"/>
      <c r="I5" s="91" t="s">
        <v>107</v>
      </c>
      <c r="J5" s="92"/>
      <c r="K5" s="93"/>
      <c r="L5" s="91" t="s">
        <v>108</v>
      </c>
      <c r="M5" s="92"/>
      <c r="N5" s="93"/>
      <c r="O5" s="91" t="s">
        <v>109</v>
      </c>
      <c r="P5" s="92"/>
      <c r="Q5" s="93"/>
      <c r="R5" s="91" t="s">
        <v>110</v>
      </c>
      <c r="S5" s="92"/>
      <c r="T5" s="93"/>
      <c r="U5" s="91" t="s">
        <v>111</v>
      </c>
      <c r="V5" s="92"/>
      <c r="W5" s="93"/>
      <c r="X5" s="91" t="s">
        <v>112</v>
      </c>
      <c r="Y5" s="92"/>
      <c r="Z5" s="93"/>
      <c r="AA5" s="91" t="s">
        <v>113</v>
      </c>
      <c r="AB5" s="92"/>
      <c r="AC5" s="93"/>
      <c r="AD5" s="91" t="s">
        <v>114</v>
      </c>
      <c r="AE5" s="92"/>
      <c r="AF5" s="93"/>
      <c r="AG5" s="91" t="s">
        <v>115</v>
      </c>
      <c r="AH5" s="92"/>
      <c r="AI5" s="93"/>
      <c r="AJ5" s="91" t="s">
        <v>116</v>
      </c>
      <c r="AK5" s="92"/>
      <c r="AL5" s="93"/>
      <c r="AM5" s="91" t="s">
        <v>117</v>
      </c>
      <c r="AN5" s="92"/>
      <c r="AO5" s="93"/>
      <c r="AP5" s="91" t="s">
        <v>118</v>
      </c>
      <c r="AQ5" s="92"/>
      <c r="AR5" s="93"/>
      <c r="AS5" s="95"/>
      <c r="AT5" s="97"/>
      <c r="AU5" s="59"/>
      <c r="AV5" s="59"/>
      <c r="AW5" s="59"/>
    </row>
    <row r="6" spans="1:49" s="35" customFormat="1" ht="89.25" x14ac:dyDescent="0.2">
      <c r="A6" s="98"/>
      <c r="B6" s="98"/>
      <c r="C6" s="98"/>
      <c r="D6" s="98"/>
      <c r="E6" s="60" t="s">
        <v>119</v>
      </c>
      <c r="F6" s="60" t="s">
        <v>119</v>
      </c>
      <c r="G6" s="60" t="s">
        <v>120</v>
      </c>
      <c r="H6" s="60" t="s">
        <v>121</v>
      </c>
      <c r="I6" s="61" t="s">
        <v>122</v>
      </c>
      <c r="J6" s="61" t="s">
        <v>123</v>
      </c>
      <c r="K6" s="61" t="s">
        <v>121</v>
      </c>
      <c r="L6" s="61" t="s">
        <v>122</v>
      </c>
      <c r="M6" s="61" t="s">
        <v>123</v>
      </c>
      <c r="N6" s="61" t="s">
        <v>121</v>
      </c>
      <c r="O6" s="61" t="s">
        <v>122</v>
      </c>
      <c r="P6" s="61" t="s">
        <v>123</v>
      </c>
      <c r="Q6" s="61" t="s">
        <v>121</v>
      </c>
      <c r="R6" s="61" t="s">
        <v>122</v>
      </c>
      <c r="S6" s="61" t="s">
        <v>123</v>
      </c>
      <c r="T6" s="61" t="s">
        <v>121</v>
      </c>
      <c r="U6" s="61" t="s">
        <v>122</v>
      </c>
      <c r="V6" s="61" t="s">
        <v>123</v>
      </c>
      <c r="W6" s="61" t="s">
        <v>121</v>
      </c>
      <c r="X6" s="61" t="s">
        <v>122</v>
      </c>
      <c r="Y6" s="61" t="s">
        <v>123</v>
      </c>
      <c r="Z6" s="61" t="s">
        <v>121</v>
      </c>
      <c r="AA6" s="61" t="s">
        <v>122</v>
      </c>
      <c r="AB6" s="61" t="s">
        <v>123</v>
      </c>
      <c r="AC6" s="61" t="s">
        <v>121</v>
      </c>
      <c r="AD6" s="61" t="s">
        <v>122</v>
      </c>
      <c r="AE6" s="61" t="s">
        <v>123</v>
      </c>
      <c r="AF6" s="61" t="s">
        <v>121</v>
      </c>
      <c r="AG6" s="61" t="s">
        <v>122</v>
      </c>
      <c r="AH6" s="61" t="s">
        <v>123</v>
      </c>
      <c r="AI6" s="60" t="s">
        <v>121</v>
      </c>
      <c r="AJ6" s="61" t="s">
        <v>122</v>
      </c>
      <c r="AK6" s="61" t="s">
        <v>123</v>
      </c>
      <c r="AL6" s="61" t="s">
        <v>121</v>
      </c>
      <c r="AM6" s="61" t="s">
        <v>122</v>
      </c>
      <c r="AN6" s="61" t="s">
        <v>123</v>
      </c>
      <c r="AO6" s="61" t="s">
        <v>121</v>
      </c>
      <c r="AP6" s="61" t="s">
        <v>122</v>
      </c>
      <c r="AQ6" s="61" t="s">
        <v>123</v>
      </c>
      <c r="AR6" s="61" t="s">
        <v>121</v>
      </c>
      <c r="AS6" s="95"/>
      <c r="AT6" s="97"/>
      <c r="AU6" s="59"/>
      <c r="AV6" s="59"/>
      <c r="AW6" s="59"/>
    </row>
    <row r="7" spans="1:49" s="35" customFormat="1" ht="15.75" x14ac:dyDescent="0.25">
      <c r="A7" s="57">
        <v>1</v>
      </c>
      <c r="B7" s="57">
        <v>2</v>
      </c>
      <c r="C7" s="57">
        <v>3</v>
      </c>
      <c r="D7" s="57">
        <v>4</v>
      </c>
      <c r="E7" s="57">
        <v>5</v>
      </c>
      <c r="F7" s="57">
        <v>6</v>
      </c>
      <c r="G7" s="57">
        <v>7</v>
      </c>
      <c r="H7" s="57">
        <v>8</v>
      </c>
      <c r="I7" s="57">
        <v>9</v>
      </c>
      <c r="J7" s="57">
        <v>10</v>
      </c>
      <c r="K7" s="57">
        <v>11</v>
      </c>
      <c r="L7" s="57">
        <v>12</v>
      </c>
      <c r="M7" s="57">
        <v>13</v>
      </c>
      <c r="N7" s="57">
        <v>14</v>
      </c>
      <c r="O7" s="57">
        <v>15</v>
      </c>
      <c r="P7" s="57">
        <v>16</v>
      </c>
      <c r="Q7" s="57">
        <v>17</v>
      </c>
      <c r="R7" s="57">
        <v>18</v>
      </c>
      <c r="S7" s="57">
        <v>19</v>
      </c>
      <c r="T7" s="57">
        <v>20</v>
      </c>
      <c r="U7" s="57">
        <v>21</v>
      </c>
      <c r="V7" s="57">
        <v>22</v>
      </c>
      <c r="W7" s="57">
        <v>23</v>
      </c>
      <c r="X7" s="57">
        <v>24</v>
      </c>
      <c r="Y7" s="57">
        <v>25</v>
      </c>
      <c r="Z7" s="57">
        <v>26</v>
      </c>
      <c r="AA7" s="57">
        <v>27</v>
      </c>
      <c r="AB7" s="57">
        <v>28</v>
      </c>
      <c r="AC7" s="57">
        <v>29</v>
      </c>
      <c r="AD7" s="57">
        <v>30</v>
      </c>
      <c r="AE7" s="57">
        <v>31</v>
      </c>
      <c r="AF7" s="57">
        <v>32</v>
      </c>
      <c r="AG7" s="57">
        <v>33</v>
      </c>
      <c r="AH7" s="57">
        <v>34</v>
      </c>
      <c r="AI7" s="57">
        <v>35</v>
      </c>
      <c r="AJ7" s="57">
        <v>36</v>
      </c>
      <c r="AK7" s="57">
        <v>37</v>
      </c>
      <c r="AL7" s="57">
        <v>38</v>
      </c>
      <c r="AM7" s="57">
        <v>39</v>
      </c>
      <c r="AN7" s="57">
        <v>40</v>
      </c>
      <c r="AO7" s="57">
        <v>41</v>
      </c>
      <c r="AP7" s="57">
        <v>42</v>
      </c>
      <c r="AQ7" s="57">
        <v>43</v>
      </c>
      <c r="AR7" s="57">
        <v>44</v>
      </c>
      <c r="AS7" s="57">
        <v>45</v>
      </c>
      <c r="AT7" s="58">
        <v>45</v>
      </c>
      <c r="AU7" s="72"/>
      <c r="AV7" s="56"/>
      <c r="AW7" s="56"/>
    </row>
    <row r="8" spans="1:49" s="2" customFormat="1" ht="16.5" customHeight="1" x14ac:dyDescent="0.25">
      <c r="A8" s="112" t="s">
        <v>8</v>
      </c>
      <c r="B8" s="113"/>
      <c r="C8" s="52" t="s">
        <v>0</v>
      </c>
      <c r="D8" s="109"/>
      <c r="E8" s="67" t="e">
        <f>E10+E11+E9</f>
        <v>#REF!</v>
      </c>
      <c r="F8" s="67">
        <f t="shared" ref="F8:AQ8" si="0">F10+F11+F9</f>
        <v>928258.39999999991</v>
      </c>
      <c r="G8" s="67">
        <f t="shared" si="0"/>
        <v>313570.30000000005</v>
      </c>
      <c r="H8" s="67">
        <f t="shared" ref="H8:H71" si="1">IF(G8=0,"",G8*100/F8)</f>
        <v>33.780496896122898</v>
      </c>
      <c r="I8" s="67">
        <f t="shared" si="0"/>
        <v>26073.7</v>
      </c>
      <c r="J8" s="67">
        <f t="shared" si="0"/>
        <v>9390.5999999999985</v>
      </c>
      <c r="K8" s="67">
        <f t="shared" ref="K8:K71" si="2">IF(J8=0,"",J8*100/I8)</f>
        <v>36.01560192837993</v>
      </c>
      <c r="L8" s="67">
        <f t="shared" si="0"/>
        <v>54188.399999999994</v>
      </c>
      <c r="M8" s="67">
        <f t="shared" si="0"/>
        <v>23713.1</v>
      </c>
      <c r="N8" s="67">
        <f t="shared" ref="N8:N71" si="3">IF(M8=0,"",M8*100/L8)</f>
        <v>43.760472721098985</v>
      </c>
      <c r="O8" s="67">
        <f t="shared" si="0"/>
        <v>65122.6</v>
      </c>
      <c r="P8" s="67">
        <f t="shared" si="0"/>
        <v>139534.79999999999</v>
      </c>
      <c r="Q8" s="67">
        <f t="shared" ref="Q8:Q71" si="4">IF(P8=0,"",P8*100/O8)</f>
        <v>214.26478672534572</v>
      </c>
      <c r="R8" s="67">
        <f t="shared" si="0"/>
        <v>63946.400000000001</v>
      </c>
      <c r="S8" s="67">
        <f t="shared" si="0"/>
        <v>66551</v>
      </c>
      <c r="T8" s="67">
        <f t="shared" ref="T8:T71" si="5">IF(S8=0,"",S8*100/R8)</f>
        <v>104.07309872017815</v>
      </c>
      <c r="U8" s="67">
        <f t="shared" si="0"/>
        <v>55762.6</v>
      </c>
      <c r="V8" s="67">
        <f t="shared" si="0"/>
        <v>46868.100000000006</v>
      </c>
      <c r="W8" s="67">
        <f t="shared" ref="W8:W71" si="6">IF(V8=0,"",V8*100/U8)</f>
        <v>84.049344901421406</v>
      </c>
      <c r="X8" s="67">
        <f t="shared" si="0"/>
        <v>71552.2</v>
      </c>
      <c r="Y8" s="67">
        <f t="shared" si="0"/>
        <v>27512.7</v>
      </c>
      <c r="Z8" s="67">
        <f t="shared" ref="Z8:Z71" si="7">IF(Y8=0,"",Y8*100/X8)</f>
        <v>38.451228613515731</v>
      </c>
      <c r="AA8" s="67">
        <f t="shared" si="0"/>
        <v>71330.599999999991</v>
      </c>
      <c r="AB8" s="67">
        <f t="shared" si="0"/>
        <v>0</v>
      </c>
      <c r="AC8" s="67" t="str">
        <f t="shared" ref="AC8:AC71" si="8">IF(AB8=0,"",AB8*100/AA8)</f>
        <v/>
      </c>
      <c r="AD8" s="67">
        <f t="shared" si="0"/>
        <v>67789.5</v>
      </c>
      <c r="AE8" s="67">
        <f t="shared" si="0"/>
        <v>0</v>
      </c>
      <c r="AF8" s="67" t="str">
        <f t="shared" ref="AF8:AF71" si="9">IF(AE8=0,"",AE8*100/AD8)</f>
        <v/>
      </c>
      <c r="AG8" s="67">
        <f t="shared" si="0"/>
        <v>223897.4</v>
      </c>
      <c r="AH8" s="67">
        <f t="shared" si="0"/>
        <v>0</v>
      </c>
      <c r="AI8" s="67" t="str">
        <f t="shared" ref="AI8:AI71" si="10">IF(AH8=0,"",AH8*100/AG8)</f>
        <v/>
      </c>
      <c r="AJ8" s="67">
        <f t="shared" si="0"/>
        <v>90194.299999999988</v>
      </c>
      <c r="AK8" s="67">
        <f t="shared" si="0"/>
        <v>0</v>
      </c>
      <c r="AL8" s="67" t="str">
        <f t="shared" ref="AL8:AL71" si="11">IF(AK8=0,"",AK8*100/AJ8)</f>
        <v/>
      </c>
      <c r="AM8" s="67">
        <f t="shared" si="0"/>
        <v>45345.2</v>
      </c>
      <c r="AN8" s="67">
        <f t="shared" si="0"/>
        <v>0</v>
      </c>
      <c r="AO8" s="67" t="str">
        <f t="shared" ref="AO8:AO71" si="12">IF(AN8=0,"",AN8*100/AM8)</f>
        <v/>
      </c>
      <c r="AP8" s="67">
        <f t="shared" si="0"/>
        <v>93055.5</v>
      </c>
      <c r="AQ8" s="67">
        <f t="shared" si="0"/>
        <v>0</v>
      </c>
      <c r="AR8" s="67" t="str">
        <f t="shared" ref="AR8:AR71" si="13">IF(AQ8=0,"",AQ8*100/AP8)</f>
        <v/>
      </c>
      <c r="AS8" s="77"/>
      <c r="AT8" s="77"/>
      <c r="AU8" s="2">
        <f>SUM(I8+L8+O8+R8+U8+X8+AA8+AD8+AG8+AJ8+AM8+AP8)</f>
        <v>928258.39999999991</v>
      </c>
      <c r="AV8" s="2">
        <f>SUM(J8+M8+P8+S8+V8+Y8+AB8+AE8+AH8+AK8+AN8+AQ8)</f>
        <v>313570.3</v>
      </c>
    </row>
    <row r="9" spans="1:49" s="2" customFormat="1" ht="32.25" customHeight="1" x14ac:dyDescent="0.25">
      <c r="A9" s="114"/>
      <c r="B9" s="115"/>
      <c r="C9" s="52" t="s">
        <v>100</v>
      </c>
      <c r="D9" s="110"/>
      <c r="E9" s="67">
        <f>SUM(E23)</f>
        <v>2134</v>
      </c>
      <c r="F9" s="67">
        <f t="shared" ref="F9:AQ9" si="14">SUM(F23)</f>
        <v>2134</v>
      </c>
      <c r="G9" s="67">
        <f t="shared" ref="G9" si="15">SUM(G23)</f>
        <v>0</v>
      </c>
      <c r="H9" s="67" t="str">
        <f t="shared" si="1"/>
        <v/>
      </c>
      <c r="I9" s="67">
        <f t="shared" si="14"/>
        <v>0</v>
      </c>
      <c r="J9" s="67">
        <f t="shared" si="14"/>
        <v>0</v>
      </c>
      <c r="K9" s="67" t="str">
        <f t="shared" si="2"/>
        <v/>
      </c>
      <c r="L9" s="67">
        <f t="shared" si="14"/>
        <v>0</v>
      </c>
      <c r="M9" s="67">
        <f t="shared" si="14"/>
        <v>0</v>
      </c>
      <c r="N9" s="67" t="str">
        <f t="shared" si="3"/>
        <v/>
      </c>
      <c r="O9" s="67">
        <f t="shared" si="14"/>
        <v>0</v>
      </c>
      <c r="P9" s="67">
        <f t="shared" si="14"/>
        <v>0</v>
      </c>
      <c r="Q9" s="67" t="str">
        <f t="shared" si="4"/>
        <v/>
      </c>
      <c r="R9" s="67">
        <f t="shared" si="14"/>
        <v>0</v>
      </c>
      <c r="S9" s="67">
        <f t="shared" si="14"/>
        <v>0</v>
      </c>
      <c r="T9" s="67" t="str">
        <f t="shared" si="5"/>
        <v/>
      </c>
      <c r="U9" s="67">
        <f t="shared" si="14"/>
        <v>0</v>
      </c>
      <c r="V9" s="67">
        <f t="shared" si="14"/>
        <v>0</v>
      </c>
      <c r="W9" s="67" t="str">
        <f t="shared" si="6"/>
        <v/>
      </c>
      <c r="X9" s="67">
        <f t="shared" si="14"/>
        <v>0</v>
      </c>
      <c r="Y9" s="67">
        <f t="shared" si="14"/>
        <v>0</v>
      </c>
      <c r="Z9" s="67" t="str">
        <f t="shared" si="7"/>
        <v/>
      </c>
      <c r="AA9" s="67">
        <f t="shared" si="14"/>
        <v>0</v>
      </c>
      <c r="AB9" s="67">
        <f t="shared" si="14"/>
        <v>0</v>
      </c>
      <c r="AC9" s="67" t="str">
        <f t="shared" si="8"/>
        <v/>
      </c>
      <c r="AD9" s="67">
        <f t="shared" si="14"/>
        <v>0</v>
      </c>
      <c r="AE9" s="67">
        <f t="shared" si="14"/>
        <v>0</v>
      </c>
      <c r="AF9" s="67" t="str">
        <f t="shared" si="9"/>
        <v/>
      </c>
      <c r="AG9" s="67">
        <f t="shared" si="14"/>
        <v>2134</v>
      </c>
      <c r="AH9" s="67">
        <f t="shared" si="14"/>
        <v>0</v>
      </c>
      <c r="AI9" s="67" t="str">
        <f t="shared" si="10"/>
        <v/>
      </c>
      <c r="AJ9" s="67">
        <f t="shared" si="14"/>
        <v>0</v>
      </c>
      <c r="AK9" s="67">
        <f t="shared" si="14"/>
        <v>0</v>
      </c>
      <c r="AL9" s="67" t="str">
        <f t="shared" si="11"/>
        <v/>
      </c>
      <c r="AM9" s="67">
        <f t="shared" si="14"/>
        <v>0</v>
      </c>
      <c r="AN9" s="67">
        <f t="shared" si="14"/>
        <v>0</v>
      </c>
      <c r="AO9" s="67" t="str">
        <f t="shared" si="12"/>
        <v/>
      </c>
      <c r="AP9" s="67">
        <f t="shared" si="14"/>
        <v>0</v>
      </c>
      <c r="AQ9" s="67">
        <f t="shared" si="14"/>
        <v>0</v>
      </c>
      <c r="AR9" s="67" t="str">
        <f t="shared" si="13"/>
        <v/>
      </c>
      <c r="AS9" s="83"/>
      <c r="AT9" s="83"/>
      <c r="AU9" s="2">
        <f t="shared" ref="AU9:AV15" si="16">SUM(I9+L9+O9+R9+U9+X9+AA9+AD9+AG9+AJ9+AM9+AP9)</f>
        <v>2134</v>
      </c>
      <c r="AV9" s="2">
        <f t="shared" si="16"/>
        <v>0</v>
      </c>
    </row>
    <row r="10" spans="1:49" s="3" customFormat="1" ht="27" customHeight="1" x14ac:dyDescent="0.25">
      <c r="A10" s="114"/>
      <c r="B10" s="115"/>
      <c r="C10" s="52" t="s">
        <v>1</v>
      </c>
      <c r="D10" s="110"/>
      <c r="E10" s="67">
        <f>SUM(E24+E83+E92)</f>
        <v>410717.19999999995</v>
      </c>
      <c r="F10" s="67">
        <f>SUM(F24+F83+F92)</f>
        <v>410717.19999999995</v>
      </c>
      <c r="G10" s="67">
        <f>SUM(G24+G83+G92)</f>
        <v>152977.80000000002</v>
      </c>
      <c r="H10" s="67">
        <f t="shared" si="1"/>
        <v>37.24650440741221</v>
      </c>
      <c r="I10" s="67">
        <f>SUM(I24+I83+I92)</f>
        <v>5454.2</v>
      </c>
      <c r="J10" s="67">
        <f>SUM(J24+J83+J92)</f>
        <v>0</v>
      </c>
      <c r="K10" s="67" t="str">
        <f t="shared" si="2"/>
        <v/>
      </c>
      <c r="L10" s="67">
        <f>SUM(L24+L83+L92)</f>
        <v>30027.599999999999</v>
      </c>
      <c r="M10" s="67">
        <f>SUM(M24+M83+M92)</f>
        <v>0.1</v>
      </c>
      <c r="N10" s="67">
        <f t="shared" si="3"/>
        <v>3.330269485406759E-4</v>
      </c>
      <c r="O10" s="67">
        <f>SUM(O24+O83+O92)</f>
        <v>30030.199999999997</v>
      </c>
      <c r="P10" s="67">
        <f>SUM(P24+P83+P92)</f>
        <v>86887</v>
      </c>
      <c r="Q10" s="67">
        <f t="shared" si="4"/>
        <v>289.33207238047038</v>
      </c>
      <c r="R10" s="67">
        <f>SUM(R24+R83+R92)</f>
        <v>30027.599999999999</v>
      </c>
      <c r="S10" s="67">
        <f>SUM(S24+S83+S92)</f>
        <v>34068.800000000003</v>
      </c>
      <c r="T10" s="67">
        <f t="shared" si="5"/>
        <v>113.45828504442582</v>
      </c>
      <c r="U10" s="67">
        <f>SUM(U24+U83+U92)</f>
        <v>30027.599999999999</v>
      </c>
      <c r="V10" s="67">
        <f>SUM(V24+V83+V92)</f>
        <v>26712.7</v>
      </c>
      <c r="W10" s="67">
        <f t="shared" si="6"/>
        <v>88.960489682825141</v>
      </c>
      <c r="X10" s="67">
        <f>SUM(X24+X83+X92)</f>
        <v>30027.599999999999</v>
      </c>
      <c r="Y10" s="67">
        <f>SUM(Y24+Y83+Y92)</f>
        <v>5309.2</v>
      </c>
      <c r="Z10" s="67">
        <f t="shared" si="7"/>
        <v>17.681066751921566</v>
      </c>
      <c r="AA10" s="67">
        <f>SUM(AA24+AA83+AA92)</f>
        <v>30026.6</v>
      </c>
      <c r="AB10" s="67">
        <f>SUM(AB24+AB83+AB92)</f>
        <v>0</v>
      </c>
      <c r="AC10" s="67" t="str">
        <f t="shared" si="8"/>
        <v/>
      </c>
      <c r="AD10" s="67">
        <f>SUM(AD24+AD83+AD92)</f>
        <v>30137.599999999999</v>
      </c>
      <c r="AE10" s="67">
        <f>SUM(AE24+AE83+AE92)</f>
        <v>0</v>
      </c>
      <c r="AF10" s="67" t="str">
        <f t="shared" si="9"/>
        <v/>
      </c>
      <c r="AG10" s="67">
        <f>SUM(AG24+AG83+AG92)</f>
        <v>73468.5</v>
      </c>
      <c r="AH10" s="67">
        <f>SUM(AH24+AH83+AH92)</f>
        <v>0</v>
      </c>
      <c r="AI10" s="67" t="str">
        <f t="shared" si="10"/>
        <v/>
      </c>
      <c r="AJ10" s="67">
        <f>SUM(AJ24+AJ83+AJ92)</f>
        <v>30137.599999999999</v>
      </c>
      <c r="AK10" s="67">
        <f>SUM(AK24+AK83+AK92)</f>
        <v>0</v>
      </c>
      <c r="AL10" s="67" t="str">
        <f t="shared" si="11"/>
        <v/>
      </c>
      <c r="AM10" s="67">
        <f>SUM(AM24+AM83+AM92)</f>
        <v>30137.599999999999</v>
      </c>
      <c r="AN10" s="67">
        <f>SUM(AN24+AN83+AN92)</f>
        <v>0</v>
      </c>
      <c r="AO10" s="67" t="str">
        <f t="shared" si="12"/>
        <v/>
      </c>
      <c r="AP10" s="67">
        <f>SUM(AP24+AP83+AP92)</f>
        <v>61214.5</v>
      </c>
      <c r="AQ10" s="67">
        <f>SUM(AQ24+AQ83+AQ92)</f>
        <v>0</v>
      </c>
      <c r="AR10" s="67" t="str">
        <f t="shared" si="13"/>
        <v/>
      </c>
      <c r="AS10" s="83"/>
      <c r="AT10" s="83"/>
      <c r="AU10" s="2">
        <f t="shared" si="16"/>
        <v>410717.19999999995</v>
      </c>
      <c r="AV10" s="2">
        <f t="shared" si="16"/>
        <v>152977.80000000002</v>
      </c>
    </row>
    <row r="11" spans="1:49" s="3" customFormat="1" x14ac:dyDescent="0.25">
      <c r="A11" s="114"/>
      <c r="B11" s="115"/>
      <c r="C11" s="52" t="s">
        <v>17</v>
      </c>
      <c r="D11" s="110"/>
      <c r="E11" s="67" t="e">
        <f>SUM(E13:E14)</f>
        <v>#REF!</v>
      </c>
      <c r="F11" s="67">
        <f t="shared" ref="F11:AQ11" si="17">SUM(F13:F14)</f>
        <v>515407.2</v>
      </c>
      <c r="G11" s="67">
        <f t="shared" ref="G11" si="18">SUM(G13:G14)</f>
        <v>160592.50000000003</v>
      </c>
      <c r="H11" s="67">
        <f t="shared" si="1"/>
        <v>31.158373418143952</v>
      </c>
      <c r="I11" s="67">
        <f t="shared" si="17"/>
        <v>20619.5</v>
      </c>
      <c r="J11" s="67">
        <f t="shared" si="17"/>
        <v>9390.5999999999985</v>
      </c>
      <c r="K11" s="67">
        <f t="shared" si="2"/>
        <v>45.542326438565432</v>
      </c>
      <c r="L11" s="67">
        <f t="shared" si="17"/>
        <v>24160.799999999999</v>
      </c>
      <c r="M11" s="67">
        <f t="shared" si="17"/>
        <v>23713</v>
      </c>
      <c r="N11" s="67">
        <f t="shared" si="3"/>
        <v>98.146584550180464</v>
      </c>
      <c r="O11" s="67">
        <f t="shared" si="17"/>
        <v>35092.400000000001</v>
      </c>
      <c r="P11" s="67">
        <f t="shared" si="17"/>
        <v>52647.799999999996</v>
      </c>
      <c r="Q11" s="67">
        <f t="shared" si="4"/>
        <v>150.02621650271854</v>
      </c>
      <c r="R11" s="67">
        <f t="shared" si="17"/>
        <v>33918.800000000003</v>
      </c>
      <c r="S11" s="67">
        <f t="shared" si="17"/>
        <v>32482.2</v>
      </c>
      <c r="T11" s="67">
        <f t="shared" si="5"/>
        <v>95.764590728445569</v>
      </c>
      <c r="U11" s="67">
        <f t="shared" si="17"/>
        <v>25735</v>
      </c>
      <c r="V11" s="67">
        <f t="shared" si="17"/>
        <v>20155.400000000001</v>
      </c>
      <c r="W11" s="67">
        <f t="shared" si="6"/>
        <v>78.319020788809027</v>
      </c>
      <c r="X11" s="67">
        <f t="shared" si="17"/>
        <v>41524.6</v>
      </c>
      <c r="Y11" s="67">
        <f t="shared" si="17"/>
        <v>22203.5</v>
      </c>
      <c r="Z11" s="67">
        <f t="shared" si="7"/>
        <v>53.470713745586956</v>
      </c>
      <c r="AA11" s="67">
        <f t="shared" si="17"/>
        <v>41303.999999999993</v>
      </c>
      <c r="AB11" s="67">
        <f t="shared" si="17"/>
        <v>0</v>
      </c>
      <c r="AC11" s="67" t="str">
        <f t="shared" si="8"/>
        <v/>
      </c>
      <c r="AD11" s="67">
        <f t="shared" si="17"/>
        <v>37651.899999999994</v>
      </c>
      <c r="AE11" s="67">
        <f t="shared" si="17"/>
        <v>0</v>
      </c>
      <c r="AF11" s="67" t="str">
        <f t="shared" si="9"/>
        <v/>
      </c>
      <c r="AG11" s="67">
        <f t="shared" si="17"/>
        <v>148294.9</v>
      </c>
      <c r="AH11" s="67">
        <f t="shared" si="17"/>
        <v>0</v>
      </c>
      <c r="AI11" s="67" t="str">
        <f t="shared" si="10"/>
        <v/>
      </c>
      <c r="AJ11" s="67">
        <f t="shared" si="17"/>
        <v>60056.7</v>
      </c>
      <c r="AK11" s="67">
        <f t="shared" si="17"/>
        <v>0</v>
      </c>
      <c r="AL11" s="67" t="str">
        <f t="shared" si="11"/>
        <v/>
      </c>
      <c r="AM11" s="67">
        <f t="shared" si="17"/>
        <v>15207.6</v>
      </c>
      <c r="AN11" s="67">
        <f t="shared" si="17"/>
        <v>0</v>
      </c>
      <c r="AO11" s="67" t="str">
        <f t="shared" si="12"/>
        <v/>
      </c>
      <c r="AP11" s="67">
        <f t="shared" si="17"/>
        <v>31841</v>
      </c>
      <c r="AQ11" s="67">
        <f t="shared" si="17"/>
        <v>0</v>
      </c>
      <c r="AR11" s="67" t="str">
        <f t="shared" si="13"/>
        <v/>
      </c>
      <c r="AS11" s="83"/>
      <c r="AT11" s="83"/>
      <c r="AU11" s="2">
        <f t="shared" si="16"/>
        <v>515407.2</v>
      </c>
      <c r="AV11" s="2">
        <f t="shared" si="16"/>
        <v>160592.5</v>
      </c>
    </row>
    <row r="12" spans="1:49" s="3" customFormat="1" ht="11.25" customHeight="1" x14ac:dyDescent="0.25">
      <c r="A12" s="114"/>
      <c r="B12" s="115"/>
      <c r="C12" s="52" t="s">
        <v>3</v>
      </c>
      <c r="D12" s="110"/>
      <c r="E12" s="67"/>
      <c r="F12" s="67"/>
      <c r="G12" s="67"/>
      <c r="H12" s="67" t="str">
        <f t="shared" si="1"/>
        <v/>
      </c>
      <c r="I12" s="67"/>
      <c r="J12" s="67"/>
      <c r="K12" s="67" t="str">
        <f t="shared" si="2"/>
        <v/>
      </c>
      <c r="L12" s="67"/>
      <c r="M12" s="67"/>
      <c r="N12" s="67" t="str">
        <f t="shared" si="3"/>
        <v/>
      </c>
      <c r="O12" s="67"/>
      <c r="P12" s="67"/>
      <c r="Q12" s="67" t="str">
        <f t="shared" si="4"/>
        <v/>
      </c>
      <c r="R12" s="67"/>
      <c r="S12" s="67"/>
      <c r="T12" s="67" t="str">
        <f t="shared" si="5"/>
        <v/>
      </c>
      <c r="U12" s="67"/>
      <c r="V12" s="67"/>
      <c r="W12" s="67" t="str">
        <f t="shared" si="6"/>
        <v/>
      </c>
      <c r="X12" s="67"/>
      <c r="Y12" s="67"/>
      <c r="Z12" s="67" t="str">
        <f t="shared" si="7"/>
        <v/>
      </c>
      <c r="AA12" s="67"/>
      <c r="AB12" s="67"/>
      <c r="AC12" s="67" t="str">
        <f t="shared" si="8"/>
        <v/>
      </c>
      <c r="AD12" s="67"/>
      <c r="AE12" s="67"/>
      <c r="AF12" s="67" t="str">
        <f t="shared" si="9"/>
        <v/>
      </c>
      <c r="AG12" s="67"/>
      <c r="AH12" s="67"/>
      <c r="AI12" s="67" t="str">
        <f t="shared" si="10"/>
        <v/>
      </c>
      <c r="AJ12" s="67"/>
      <c r="AK12" s="67"/>
      <c r="AL12" s="67" t="str">
        <f t="shared" si="11"/>
        <v/>
      </c>
      <c r="AM12" s="67"/>
      <c r="AN12" s="67"/>
      <c r="AO12" s="67" t="str">
        <f t="shared" si="12"/>
        <v/>
      </c>
      <c r="AP12" s="67"/>
      <c r="AQ12" s="67"/>
      <c r="AR12" s="67" t="str">
        <f t="shared" si="13"/>
        <v/>
      </c>
      <c r="AS12" s="83"/>
      <c r="AT12" s="83"/>
      <c r="AU12" s="2">
        <f t="shared" si="16"/>
        <v>0</v>
      </c>
      <c r="AV12" s="2">
        <f t="shared" si="16"/>
        <v>0</v>
      </c>
    </row>
    <row r="13" spans="1:49" s="2" customFormat="1" ht="30.75" customHeight="1" x14ac:dyDescent="0.25">
      <c r="A13" s="114"/>
      <c r="B13" s="115"/>
      <c r="C13" s="52" t="s">
        <v>5</v>
      </c>
      <c r="D13" s="110"/>
      <c r="E13" s="67" t="e">
        <f>SUM(E17+E27+E65+E69+E75+E79+E84)</f>
        <v>#REF!</v>
      </c>
      <c r="F13" s="67">
        <f>SUM(F17+F27+F65+F69+F75+F79+F84)</f>
        <v>467903.4</v>
      </c>
      <c r="G13" s="67">
        <f>SUM(G17+G27+G65+G69+G75+G79+G84)</f>
        <v>148876.40000000002</v>
      </c>
      <c r="H13" s="67">
        <f t="shared" si="1"/>
        <v>31.817764094041635</v>
      </c>
      <c r="I13" s="67">
        <f>SUM(I17+I27+I65+I69+I75+I79+I84)</f>
        <v>20152.5</v>
      </c>
      <c r="J13" s="67">
        <f>SUM(J17+J27+J65+J69+J75+J79+J84)</f>
        <v>9390.5999999999985</v>
      </c>
      <c r="K13" s="67">
        <f t="shared" si="2"/>
        <v>46.597692593970969</v>
      </c>
      <c r="L13" s="67">
        <f>SUM(L17+L27+L65+L69+L75+L79+L84)</f>
        <v>21143.7</v>
      </c>
      <c r="M13" s="67">
        <f>SUM(M17+M27+M65+M69+M75+M79+M84)</f>
        <v>20230.900000000001</v>
      </c>
      <c r="N13" s="67">
        <f t="shared" si="3"/>
        <v>95.682874804315247</v>
      </c>
      <c r="O13" s="67">
        <f>SUM(O17+O27+O65+O69+O75+O79+O84)</f>
        <v>32075.3</v>
      </c>
      <c r="P13" s="67">
        <f>SUM(P17+P27+P65+P69+P75+P79+P84)</f>
        <v>49814.899999999994</v>
      </c>
      <c r="Q13" s="67">
        <f t="shared" si="4"/>
        <v>155.30610781504768</v>
      </c>
      <c r="R13" s="67">
        <f>SUM(R17+R27+R65+R69+R75+R79+R84)</f>
        <v>30901.7</v>
      </c>
      <c r="S13" s="67">
        <f>SUM(S17+S27+S65+S69+S75+S79+S84)</f>
        <v>29748.5</v>
      </c>
      <c r="T13" s="67">
        <f t="shared" si="5"/>
        <v>96.268166476277997</v>
      </c>
      <c r="U13" s="67">
        <f>SUM(U17+U27+U65+U69+U75+U79+U84)</f>
        <v>22717.9</v>
      </c>
      <c r="V13" s="67">
        <f>SUM(V17+V27+V65+V69+V75+V79+V84)</f>
        <v>17488</v>
      </c>
      <c r="W13" s="67">
        <f t="shared" si="6"/>
        <v>76.978946117378797</v>
      </c>
      <c r="X13" s="67">
        <f>SUM(X17+X27+X65+X69+X75+X79+X84)</f>
        <v>38507.5</v>
      </c>
      <c r="Y13" s="67">
        <f>SUM(Y17+Y27+Y65+Y69+Y75+Y79+Y84)</f>
        <v>22203.5</v>
      </c>
      <c r="Z13" s="67">
        <f t="shared" si="7"/>
        <v>57.660196065701484</v>
      </c>
      <c r="AA13" s="67">
        <f>SUM(AA17+AA27+AA65+AA69+AA75+AA79+AA84)</f>
        <v>38286.899999999994</v>
      </c>
      <c r="AB13" s="67">
        <f>SUM(AB17+AB27+AB65+AB69+AB75+AB79+AB84)</f>
        <v>0</v>
      </c>
      <c r="AC13" s="67" t="str">
        <f t="shared" si="8"/>
        <v/>
      </c>
      <c r="AD13" s="67">
        <f>SUM(AD17+AD27+AD65+AD69+AD75+AD79+AD84)</f>
        <v>34634.799999999996</v>
      </c>
      <c r="AE13" s="67">
        <f>SUM(AE17+AE27+AE65+AE69+AE75+AE79+AE84)</f>
        <v>0</v>
      </c>
      <c r="AF13" s="67" t="str">
        <f t="shared" si="9"/>
        <v/>
      </c>
      <c r="AG13" s="67">
        <f>SUM(AG17+AG27+AG65+AG69+AG75+AG79+AG84)</f>
        <v>134445.1</v>
      </c>
      <c r="AH13" s="67">
        <f>SUM(AH17+AH27+AH65+AH69+AH75+AH79+AH84)</f>
        <v>0</v>
      </c>
      <c r="AI13" s="67" t="str">
        <f t="shared" si="10"/>
        <v/>
      </c>
      <c r="AJ13" s="67">
        <f>SUM(AJ17+AJ27+AJ65+AJ69+AJ75+AJ79+AJ84)</f>
        <v>57039.6</v>
      </c>
      <c r="AK13" s="67">
        <f>SUM(AK17+AK27+AK65+AK69+AK75+AK79+AK84)</f>
        <v>0</v>
      </c>
      <c r="AL13" s="67" t="str">
        <f t="shared" si="11"/>
        <v/>
      </c>
      <c r="AM13" s="67">
        <f>SUM(AM17+AM27+AM65+AM69+AM75+AM79+AM84)</f>
        <v>12190.5</v>
      </c>
      <c r="AN13" s="67">
        <f>SUM(AN17+AN27+AN65+AN69+AN75+AN79+AN84)</f>
        <v>0</v>
      </c>
      <c r="AO13" s="67" t="str">
        <f t="shared" si="12"/>
        <v/>
      </c>
      <c r="AP13" s="67">
        <f>SUM(AP17+AP27+AP65+AP69+AP75+AP79+AP84)</f>
        <v>25807.899999999998</v>
      </c>
      <c r="AQ13" s="67">
        <f>SUM(AQ17+AQ27+AQ65+AQ69+AQ75+AQ79+AQ84)</f>
        <v>0</v>
      </c>
      <c r="AR13" s="67" t="str">
        <f t="shared" si="13"/>
        <v/>
      </c>
      <c r="AS13" s="83"/>
      <c r="AT13" s="83"/>
      <c r="AU13" s="2">
        <f t="shared" si="16"/>
        <v>467903.4</v>
      </c>
      <c r="AV13" s="2">
        <f t="shared" si="16"/>
        <v>148876.4</v>
      </c>
    </row>
    <row r="14" spans="1:49" s="2" customFormat="1" ht="102" customHeight="1" x14ac:dyDescent="0.25">
      <c r="A14" s="114"/>
      <c r="B14" s="115"/>
      <c r="C14" s="52" t="s">
        <v>27</v>
      </c>
      <c r="D14" s="110"/>
      <c r="E14" s="67">
        <f>SUM(E28+E95)</f>
        <v>47503.8</v>
      </c>
      <c r="F14" s="67">
        <f>SUM(F28+F95)</f>
        <v>47503.799999999988</v>
      </c>
      <c r="G14" s="67">
        <f>SUM(G28+G95)</f>
        <v>11716.1</v>
      </c>
      <c r="H14" s="67">
        <f t="shared" si="1"/>
        <v>24.663500604162198</v>
      </c>
      <c r="I14" s="67">
        <f>SUM(I28+I95)</f>
        <v>467</v>
      </c>
      <c r="J14" s="67">
        <f>SUM(J28+J95)</f>
        <v>0</v>
      </c>
      <c r="K14" s="67" t="str">
        <f t="shared" si="2"/>
        <v/>
      </c>
      <c r="L14" s="67">
        <f>SUM(L28+L95)</f>
        <v>3017.1</v>
      </c>
      <c r="M14" s="67">
        <f>SUM(M28+M95)</f>
        <v>3482.1</v>
      </c>
      <c r="N14" s="67">
        <f t="shared" si="3"/>
        <v>115.41215074077758</v>
      </c>
      <c r="O14" s="67">
        <f>SUM(O28+O95)</f>
        <v>3017.1</v>
      </c>
      <c r="P14" s="67">
        <f>SUM(P28+P95)</f>
        <v>2832.9</v>
      </c>
      <c r="Q14" s="67">
        <f t="shared" si="4"/>
        <v>93.894799642040368</v>
      </c>
      <c r="R14" s="67">
        <f>SUM(R28+R95)</f>
        <v>3017.1</v>
      </c>
      <c r="S14" s="67">
        <f>SUM(S28+S95)</f>
        <v>2733.7</v>
      </c>
      <c r="T14" s="67">
        <f t="shared" si="5"/>
        <v>90.606874150674486</v>
      </c>
      <c r="U14" s="67">
        <f>SUM(U28+U95)</f>
        <v>3017.1</v>
      </c>
      <c r="V14" s="67">
        <f>SUM(V28+V95)</f>
        <v>2667.4</v>
      </c>
      <c r="W14" s="67">
        <f t="shared" si="6"/>
        <v>88.409399754731368</v>
      </c>
      <c r="X14" s="67">
        <f>SUM(X28+X95)</f>
        <v>3017.1</v>
      </c>
      <c r="Y14" s="67">
        <f>SUM(Y28+Y95)</f>
        <v>0</v>
      </c>
      <c r="Z14" s="67" t="str">
        <f t="shared" si="7"/>
        <v/>
      </c>
      <c r="AA14" s="67">
        <f>SUM(AA28+AA95)</f>
        <v>3017.1</v>
      </c>
      <c r="AB14" s="67">
        <f>SUM(AB28+AB95)</f>
        <v>0</v>
      </c>
      <c r="AC14" s="67" t="str">
        <f t="shared" si="8"/>
        <v/>
      </c>
      <c r="AD14" s="67">
        <f>SUM(AD28+AD95)</f>
        <v>3017.1</v>
      </c>
      <c r="AE14" s="67">
        <f>SUM(AE28+AE95)</f>
        <v>0</v>
      </c>
      <c r="AF14" s="67" t="str">
        <f t="shared" si="9"/>
        <v/>
      </c>
      <c r="AG14" s="67">
        <f>SUM(AG28+AG95)</f>
        <v>13849.800000000001</v>
      </c>
      <c r="AH14" s="67">
        <f>SUM(AH28+AH95)</f>
        <v>0</v>
      </c>
      <c r="AI14" s="67" t="str">
        <f t="shared" si="10"/>
        <v/>
      </c>
      <c r="AJ14" s="67">
        <f>SUM(AJ28+AJ95)</f>
        <v>3017.1</v>
      </c>
      <c r="AK14" s="67">
        <f>SUM(AK28+AK95)</f>
        <v>0</v>
      </c>
      <c r="AL14" s="67" t="str">
        <f t="shared" si="11"/>
        <v/>
      </c>
      <c r="AM14" s="67">
        <f>SUM(AM28+AM95)</f>
        <v>3017.1</v>
      </c>
      <c r="AN14" s="67">
        <f>SUM(AN28+AN95)</f>
        <v>0</v>
      </c>
      <c r="AO14" s="67" t="str">
        <f t="shared" si="12"/>
        <v/>
      </c>
      <c r="AP14" s="67">
        <f>SUM(AP28+AP95)</f>
        <v>6033.1</v>
      </c>
      <c r="AQ14" s="67">
        <f>SUM(AQ28+AQ95)</f>
        <v>0</v>
      </c>
      <c r="AR14" s="67" t="str">
        <f t="shared" si="13"/>
        <v/>
      </c>
      <c r="AS14" s="83"/>
      <c r="AT14" s="83"/>
      <c r="AU14" s="2">
        <f t="shared" si="16"/>
        <v>47503.799999999996</v>
      </c>
      <c r="AV14" s="2">
        <f t="shared" si="16"/>
        <v>11716.1</v>
      </c>
    </row>
    <row r="15" spans="1:49" s="2" customFormat="1" ht="43.5" customHeight="1" x14ac:dyDescent="0.25">
      <c r="A15" s="116"/>
      <c r="B15" s="117"/>
      <c r="C15" s="53" t="s">
        <v>65</v>
      </c>
      <c r="D15" s="111"/>
      <c r="E15" s="62">
        <f>SUM(E29)</f>
        <v>58464.200000000004</v>
      </c>
      <c r="F15" s="62">
        <f t="shared" ref="F15:AQ15" si="19">SUM(F29)</f>
        <v>58464.200000000004</v>
      </c>
      <c r="G15" s="62">
        <f t="shared" ref="G15" si="20">SUM(G29)</f>
        <v>3624.7</v>
      </c>
      <c r="H15" s="62">
        <f t="shared" si="1"/>
        <v>6.1998624799449917</v>
      </c>
      <c r="I15" s="62">
        <f t="shared" si="19"/>
        <v>0</v>
      </c>
      <c r="J15" s="62">
        <f t="shared" si="19"/>
        <v>0</v>
      </c>
      <c r="K15" s="62" t="str">
        <f t="shared" si="2"/>
        <v/>
      </c>
      <c r="L15" s="62">
        <f t="shared" si="19"/>
        <v>0</v>
      </c>
      <c r="M15" s="62">
        <f t="shared" si="19"/>
        <v>0</v>
      </c>
      <c r="N15" s="62" t="str">
        <f t="shared" si="3"/>
        <v/>
      </c>
      <c r="O15" s="62">
        <f t="shared" si="19"/>
        <v>1042.5999999999999</v>
      </c>
      <c r="P15" s="62">
        <f t="shared" si="19"/>
        <v>0</v>
      </c>
      <c r="Q15" s="62" t="str">
        <f t="shared" si="4"/>
        <v/>
      </c>
      <c r="R15" s="62">
        <f t="shared" si="19"/>
        <v>0</v>
      </c>
      <c r="S15" s="62">
        <f t="shared" si="19"/>
        <v>0</v>
      </c>
      <c r="T15" s="62" t="str">
        <f t="shared" si="5"/>
        <v/>
      </c>
      <c r="U15" s="62">
        <f t="shared" si="19"/>
        <v>0</v>
      </c>
      <c r="V15" s="62">
        <f t="shared" si="19"/>
        <v>3624.7</v>
      </c>
      <c r="W15" s="62"/>
      <c r="X15" s="62">
        <f t="shared" si="19"/>
        <v>0</v>
      </c>
      <c r="Y15" s="62">
        <f t="shared" si="19"/>
        <v>0</v>
      </c>
      <c r="Z15" s="62" t="str">
        <f t="shared" si="7"/>
        <v/>
      </c>
      <c r="AA15" s="62">
        <f t="shared" si="19"/>
        <v>464.3</v>
      </c>
      <c r="AB15" s="62">
        <f t="shared" si="19"/>
        <v>0</v>
      </c>
      <c r="AC15" s="62" t="str">
        <f t="shared" si="8"/>
        <v/>
      </c>
      <c r="AD15" s="62">
        <f t="shared" si="19"/>
        <v>9642.5</v>
      </c>
      <c r="AE15" s="62">
        <f t="shared" si="19"/>
        <v>0</v>
      </c>
      <c r="AF15" s="62" t="str">
        <f t="shared" si="9"/>
        <v/>
      </c>
      <c r="AG15" s="62">
        <f t="shared" si="19"/>
        <v>10624.9</v>
      </c>
      <c r="AH15" s="62">
        <f t="shared" si="19"/>
        <v>0</v>
      </c>
      <c r="AI15" s="62" t="str">
        <f t="shared" si="10"/>
        <v/>
      </c>
      <c r="AJ15" s="62">
        <f t="shared" si="19"/>
        <v>36689.9</v>
      </c>
      <c r="AK15" s="62">
        <f t="shared" si="19"/>
        <v>0</v>
      </c>
      <c r="AL15" s="62" t="str">
        <f t="shared" si="11"/>
        <v/>
      </c>
      <c r="AM15" s="62">
        <f t="shared" si="19"/>
        <v>0</v>
      </c>
      <c r="AN15" s="62">
        <f t="shared" si="19"/>
        <v>0</v>
      </c>
      <c r="AO15" s="62" t="str">
        <f t="shared" si="12"/>
        <v/>
      </c>
      <c r="AP15" s="62">
        <f t="shared" si="19"/>
        <v>0</v>
      </c>
      <c r="AQ15" s="62">
        <f t="shared" si="19"/>
        <v>0</v>
      </c>
      <c r="AR15" s="62" t="str">
        <f t="shared" si="13"/>
        <v/>
      </c>
      <c r="AS15" s="78"/>
      <c r="AT15" s="78"/>
      <c r="AU15" s="2">
        <f t="shared" si="16"/>
        <v>58464.2</v>
      </c>
      <c r="AV15" s="2">
        <f t="shared" si="16"/>
        <v>3624.7</v>
      </c>
    </row>
    <row r="16" spans="1:49" s="12" customFormat="1" ht="17.25" customHeight="1" x14ac:dyDescent="0.25">
      <c r="A16" s="120" t="s">
        <v>136</v>
      </c>
      <c r="B16" s="124" t="s">
        <v>124</v>
      </c>
      <c r="C16" s="55" t="s">
        <v>0</v>
      </c>
      <c r="D16" s="120"/>
      <c r="E16" s="68" t="e">
        <f>SUM(E17)</f>
        <v>#REF!</v>
      </c>
      <c r="F16" s="68">
        <f t="shared" ref="F16:AQ16" si="21">SUM(F17)</f>
        <v>10542.2</v>
      </c>
      <c r="G16" s="68">
        <f t="shared" si="21"/>
        <v>0</v>
      </c>
      <c r="H16" s="68" t="str">
        <f t="shared" si="1"/>
        <v/>
      </c>
      <c r="I16" s="68">
        <f t="shared" si="21"/>
        <v>0</v>
      </c>
      <c r="J16" s="68">
        <f t="shared" si="21"/>
        <v>0</v>
      </c>
      <c r="K16" s="68" t="str">
        <f t="shared" si="2"/>
        <v/>
      </c>
      <c r="L16" s="68">
        <f t="shared" si="21"/>
        <v>0</v>
      </c>
      <c r="M16" s="68">
        <f t="shared" si="21"/>
        <v>0</v>
      </c>
      <c r="N16" s="68" t="str">
        <f t="shared" si="3"/>
        <v/>
      </c>
      <c r="O16" s="68">
        <f t="shared" si="21"/>
        <v>0</v>
      </c>
      <c r="P16" s="68">
        <f t="shared" si="21"/>
        <v>0</v>
      </c>
      <c r="Q16" s="68" t="str">
        <f t="shared" si="4"/>
        <v/>
      </c>
      <c r="R16" s="68">
        <f t="shared" si="21"/>
        <v>0</v>
      </c>
      <c r="S16" s="68">
        <f t="shared" si="21"/>
        <v>0</v>
      </c>
      <c r="T16" s="68" t="str">
        <f t="shared" si="5"/>
        <v/>
      </c>
      <c r="U16" s="68">
        <f t="shared" si="21"/>
        <v>695.7</v>
      </c>
      <c r="V16" s="68">
        <f t="shared" si="21"/>
        <v>0</v>
      </c>
      <c r="W16" s="68" t="str">
        <f t="shared" si="6"/>
        <v/>
      </c>
      <c r="X16" s="68">
        <f t="shared" si="21"/>
        <v>0</v>
      </c>
      <c r="Y16" s="68">
        <f t="shared" si="21"/>
        <v>0</v>
      </c>
      <c r="Z16" s="68" t="str">
        <f t="shared" si="7"/>
        <v/>
      </c>
      <c r="AA16" s="68">
        <f t="shared" si="21"/>
        <v>0</v>
      </c>
      <c r="AB16" s="68">
        <f t="shared" si="21"/>
        <v>0</v>
      </c>
      <c r="AC16" s="68" t="str">
        <f t="shared" si="8"/>
        <v/>
      </c>
      <c r="AD16" s="68">
        <f t="shared" si="21"/>
        <v>0</v>
      </c>
      <c r="AE16" s="68">
        <f t="shared" si="21"/>
        <v>0</v>
      </c>
      <c r="AF16" s="68" t="str">
        <f t="shared" si="9"/>
        <v/>
      </c>
      <c r="AG16" s="68">
        <f t="shared" si="21"/>
        <v>0</v>
      </c>
      <c r="AH16" s="68">
        <f t="shared" si="21"/>
        <v>0</v>
      </c>
      <c r="AI16" s="68" t="str">
        <f t="shared" si="10"/>
        <v/>
      </c>
      <c r="AJ16" s="68">
        <f t="shared" si="21"/>
        <v>0</v>
      </c>
      <c r="AK16" s="68">
        <f t="shared" si="21"/>
        <v>0</v>
      </c>
      <c r="AL16" s="68" t="str">
        <f t="shared" si="11"/>
        <v/>
      </c>
      <c r="AM16" s="68">
        <f t="shared" si="21"/>
        <v>0</v>
      </c>
      <c r="AN16" s="68">
        <f t="shared" si="21"/>
        <v>0</v>
      </c>
      <c r="AO16" s="68" t="str">
        <f t="shared" si="12"/>
        <v/>
      </c>
      <c r="AP16" s="68">
        <f t="shared" si="21"/>
        <v>9846.5</v>
      </c>
      <c r="AQ16" s="68">
        <f t="shared" si="21"/>
        <v>0</v>
      </c>
      <c r="AR16" s="68" t="str">
        <f t="shared" si="13"/>
        <v/>
      </c>
      <c r="AS16" s="75"/>
      <c r="AT16" s="75"/>
    </row>
    <row r="17" spans="1:46" s="12" customFormat="1" ht="17.25" customHeight="1" x14ac:dyDescent="0.25">
      <c r="A17" s="120"/>
      <c r="B17" s="124"/>
      <c r="C17" s="55" t="s">
        <v>17</v>
      </c>
      <c r="D17" s="120"/>
      <c r="E17" s="68" t="e">
        <f>SUM(E19+#REF!+E21)</f>
        <v>#REF!</v>
      </c>
      <c r="F17" s="68">
        <f>SUM(F19+F21)</f>
        <v>10542.2</v>
      </c>
      <c r="G17" s="68">
        <f>SUM(G19+G21)</f>
        <v>0</v>
      </c>
      <c r="H17" s="68" t="str">
        <f t="shared" si="1"/>
        <v/>
      </c>
      <c r="I17" s="68">
        <f t="shared" ref="I17:J17" si="22">SUM(I19+I21)</f>
        <v>0</v>
      </c>
      <c r="J17" s="68">
        <f t="shared" si="22"/>
        <v>0</v>
      </c>
      <c r="K17" s="68" t="str">
        <f t="shared" si="2"/>
        <v/>
      </c>
      <c r="L17" s="68">
        <f t="shared" ref="L17:M17" si="23">SUM(L19+L21)</f>
        <v>0</v>
      </c>
      <c r="M17" s="68">
        <f t="shared" si="23"/>
        <v>0</v>
      </c>
      <c r="N17" s="68" t="str">
        <f t="shared" si="3"/>
        <v/>
      </c>
      <c r="O17" s="68">
        <f t="shared" ref="O17:P17" si="24">SUM(O19+O21)</f>
        <v>0</v>
      </c>
      <c r="P17" s="68">
        <f t="shared" si="24"/>
        <v>0</v>
      </c>
      <c r="Q17" s="68" t="str">
        <f t="shared" si="4"/>
        <v/>
      </c>
      <c r="R17" s="68">
        <f t="shared" ref="R17:S17" si="25">SUM(R19+R21)</f>
        <v>0</v>
      </c>
      <c r="S17" s="68">
        <f t="shared" si="25"/>
        <v>0</v>
      </c>
      <c r="T17" s="68" t="str">
        <f t="shared" si="5"/>
        <v/>
      </c>
      <c r="U17" s="68">
        <f>SUM(U19+U21)</f>
        <v>695.7</v>
      </c>
      <c r="V17" s="68">
        <f>SUM(V19+V21)</f>
        <v>0</v>
      </c>
      <c r="W17" s="68" t="str">
        <f t="shared" si="6"/>
        <v/>
      </c>
      <c r="X17" s="68">
        <f>SUM(X19+X21)</f>
        <v>0</v>
      </c>
      <c r="Y17" s="68">
        <f>SUM(Y19+Y21)</f>
        <v>0</v>
      </c>
      <c r="Z17" s="68" t="str">
        <f t="shared" si="7"/>
        <v/>
      </c>
      <c r="AA17" s="68">
        <f>SUM(AA19+AA21)</f>
        <v>0</v>
      </c>
      <c r="AB17" s="68">
        <f>SUM(AB19+AB21)</f>
        <v>0</v>
      </c>
      <c r="AC17" s="68" t="str">
        <f t="shared" si="8"/>
        <v/>
      </c>
      <c r="AD17" s="68">
        <f>SUM(AD19+AD21)</f>
        <v>0</v>
      </c>
      <c r="AE17" s="68">
        <f>SUM(AE19+AE21)</f>
        <v>0</v>
      </c>
      <c r="AF17" s="68" t="str">
        <f t="shared" si="9"/>
        <v/>
      </c>
      <c r="AG17" s="68">
        <f>SUM(AG19+AG21)</f>
        <v>0</v>
      </c>
      <c r="AH17" s="68">
        <f>SUM(AH19+AH21)</f>
        <v>0</v>
      </c>
      <c r="AI17" s="68" t="str">
        <f t="shared" si="10"/>
        <v/>
      </c>
      <c r="AJ17" s="68">
        <f>SUM(AJ19+AJ21)</f>
        <v>0</v>
      </c>
      <c r="AK17" s="68">
        <f>SUM(AK19+AK21)</f>
        <v>0</v>
      </c>
      <c r="AL17" s="68" t="str">
        <f t="shared" si="11"/>
        <v/>
      </c>
      <c r="AM17" s="68">
        <f>SUM(AM19+AM21)</f>
        <v>0</v>
      </c>
      <c r="AN17" s="68">
        <f>SUM(AN19+AN21)</f>
        <v>0</v>
      </c>
      <c r="AO17" s="68" t="str">
        <f t="shared" si="12"/>
        <v/>
      </c>
      <c r="AP17" s="68">
        <f>SUM(AP19+AP21)</f>
        <v>9846.5</v>
      </c>
      <c r="AQ17" s="68">
        <f>SUM(AQ19+AQ21)</f>
        <v>0</v>
      </c>
      <c r="AR17" s="68" t="str">
        <f t="shared" si="13"/>
        <v/>
      </c>
      <c r="AS17" s="76"/>
      <c r="AT17" s="76"/>
    </row>
    <row r="18" spans="1:46" s="11" customFormat="1" ht="45" customHeight="1" x14ac:dyDescent="0.25">
      <c r="A18" s="105" t="s">
        <v>137</v>
      </c>
      <c r="B18" s="106" t="s">
        <v>23</v>
      </c>
      <c r="C18" s="52" t="s">
        <v>0</v>
      </c>
      <c r="D18" s="107" t="s">
        <v>99</v>
      </c>
      <c r="E18" s="67">
        <f t="shared" ref="E18:AQ18" si="26">SUM(E19)</f>
        <v>9846.5</v>
      </c>
      <c r="F18" s="67">
        <f t="shared" si="26"/>
        <v>9846.5</v>
      </c>
      <c r="G18" s="67">
        <f t="shared" si="26"/>
        <v>0</v>
      </c>
      <c r="H18" s="67" t="str">
        <f t="shared" si="1"/>
        <v/>
      </c>
      <c r="I18" s="67">
        <f t="shared" si="26"/>
        <v>0</v>
      </c>
      <c r="J18" s="67">
        <f t="shared" si="26"/>
        <v>0</v>
      </c>
      <c r="K18" s="67" t="str">
        <f t="shared" si="2"/>
        <v/>
      </c>
      <c r="L18" s="67">
        <f t="shared" si="26"/>
        <v>0</v>
      </c>
      <c r="M18" s="67">
        <f t="shared" si="26"/>
        <v>0</v>
      </c>
      <c r="N18" s="67" t="str">
        <f t="shared" si="3"/>
        <v/>
      </c>
      <c r="O18" s="67">
        <f t="shared" si="26"/>
        <v>0</v>
      </c>
      <c r="P18" s="67">
        <f t="shared" si="26"/>
        <v>0</v>
      </c>
      <c r="Q18" s="67" t="str">
        <f t="shared" si="4"/>
        <v/>
      </c>
      <c r="R18" s="67">
        <f t="shared" si="26"/>
        <v>0</v>
      </c>
      <c r="S18" s="67">
        <f t="shared" si="26"/>
        <v>0</v>
      </c>
      <c r="T18" s="67" t="str">
        <f t="shared" si="5"/>
        <v/>
      </c>
      <c r="U18" s="67">
        <f t="shared" si="26"/>
        <v>0</v>
      </c>
      <c r="V18" s="67">
        <f t="shared" si="26"/>
        <v>0</v>
      </c>
      <c r="W18" s="67" t="str">
        <f t="shared" si="6"/>
        <v/>
      </c>
      <c r="X18" s="67">
        <f t="shared" si="26"/>
        <v>0</v>
      </c>
      <c r="Y18" s="67">
        <f t="shared" si="26"/>
        <v>0</v>
      </c>
      <c r="Z18" s="67" t="str">
        <f t="shared" si="7"/>
        <v/>
      </c>
      <c r="AA18" s="67">
        <f t="shared" si="26"/>
        <v>0</v>
      </c>
      <c r="AB18" s="67">
        <f t="shared" si="26"/>
        <v>0</v>
      </c>
      <c r="AC18" s="67" t="str">
        <f t="shared" si="8"/>
        <v/>
      </c>
      <c r="AD18" s="67">
        <f t="shared" si="26"/>
        <v>0</v>
      </c>
      <c r="AE18" s="67">
        <f t="shared" si="26"/>
        <v>0</v>
      </c>
      <c r="AF18" s="67" t="str">
        <f t="shared" si="9"/>
        <v/>
      </c>
      <c r="AG18" s="67">
        <f t="shared" si="26"/>
        <v>0</v>
      </c>
      <c r="AH18" s="67">
        <f t="shared" si="26"/>
        <v>0</v>
      </c>
      <c r="AI18" s="67" t="str">
        <f t="shared" si="10"/>
        <v/>
      </c>
      <c r="AJ18" s="67">
        <f t="shared" si="26"/>
        <v>0</v>
      </c>
      <c r="AK18" s="67">
        <f t="shared" si="26"/>
        <v>0</v>
      </c>
      <c r="AL18" s="67" t="str">
        <f t="shared" si="11"/>
        <v/>
      </c>
      <c r="AM18" s="67">
        <f t="shared" si="26"/>
        <v>0</v>
      </c>
      <c r="AN18" s="67">
        <f t="shared" si="26"/>
        <v>0</v>
      </c>
      <c r="AO18" s="67" t="str">
        <f t="shared" si="12"/>
        <v/>
      </c>
      <c r="AP18" s="67">
        <f t="shared" si="26"/>
        <v>9846.5</v>
      </c>
      <c r="AQ18" s="67">
        <f t="shared" si="26"/>
        <v>0</v>
      </c>
      <c r="AR18" s="67" t="str">
        <f t="shared" si="13"/>
        <v/>
      </c>
      <c r="AS18" s="73" t="s">
        <v>191</v>
      </c>
      <c r="AT18" s="77"/>
    </row>
    <row r="19" spans="1:46" s="12" customFormat="1" ht="39" customHeight="1" x14ac:dyDescent="0.25">
      <c r="A19" s="105"/>
      <c r="B19" s="106"/>
      <c r="C19" s="52" t="s">
        <v>17</v>
      </c>
      <c r="D19" s="107"/>
      <c r="E19" s="67">
        <v>9846.5</v>
      </c>
      <c r="F19" s="62">
        <f t="shared" ref="F19:G19" si="27">SUM(I19+L19+O19+R19+U19+X19+AA19+AD19+AG19+AJ19+AM19+AP19)</f>
        <v>9846.5</v>
      </c>
      <c r="G19" s="62">
        <f t="shared" si="27"/>
        <v>0</v>
      </c>
      <c r="H19" s="64" t="str">
        <f t="shared" si="1"/>
        <v/>
      </c>
      <c r="I19" s="64"/>
      <c r="J19" s="64"/>
      <c r="K19" s="64" t="str">
        <f t="shared" si="2"/>
        <v/>
      </c>
      <c r="L19" s="64"/>
      <c r="M19" s="64"/>
      <c r="N19" s="64" t="str">
        <f t="shared" si="3"/>
        <v/>
      </c>
      <c r="O19" s="64"/>
      <c r="P19" s="64"/>
      <c r="Q19" s="64" t="str">
        <f t="shared" si="4"/>
        <v/>
      </c>
      <c r="R19" s="64"/>
      <c r="S19" s="64"/>
      <c r="T19" s="64" t="str">
        <f t="shared" si="5"/>
        <v/>
      </c>
      <c r="U19" s="64"/>
      <c r="V19" s="64"/>
      <c r="W19" s="64" t="str">
        <f t="shared" si="6"/>
        <v/>
      </c>
      <c r="X19" s="67"/>
      <c r="Y19" s="64"/>
      <c r="Z19" s="64" t="str">
        <f t="shared" si="7"/>
        <v/>
      </c>
      <c r="AA19" s="64"/>
      <c r="AB19" s="64"/>
      <c r="AC19" s="64" t="str">
        <f t="shared" si="8"/>
        <v/>
      </c>
      <c r="AD19" s="64"/>
      <c r="AE19" s="64"/>
      <c r="AF19" s="64" t="str">
        <f t="shared" si="9"/>
        <v/>
      </c>
      <c r="AG19" s="64"/>
      <c r="AH19" s="64"/>
      <c r="AI19" s="64" t="str">
        <f t="shared" si="10"/>
        <v/>
      </c>
      <c r="AJ19" s="64"/>
      <c r="AK19" s="64"/>
      <c r="AL19" s="64" t="str">
        <f t="shared" si="11"/>
        <v/>
      </c>
      <c r="AM19" s="64"/>
      <c r="AN19" s="64"/>
      <c r="AO19" s="64" t="str">
        <f t="shared" si="12"/>
        <v/>
      </c>
      <c r="AP19" s="67">
        <v>9846.5</v>
      </c>
      <c r="AQ19" s="64"/>
      <c r="AR19" s="64" t="str">
        <f t="shared" si="13"/>
        <v/>
      </c>
      <c r="AS19" s="74"/>
      <c r="AT19" s="78"/>
    </row>
    <row r="20" spans="1:46" s="11" customFormat="1" ht="95.25" customHeight="1" x14ac:dyDescent="0.25">
      <c r="A20" s="105" t="s">
        <v>138</v>
      </c>
      <c r="B20" s="106" t="s">
        <v>49</v>
      </c>
      <c r="C20" s="52" t="s">
        <v>0</v>
      </c>
      <c r="D20" s="107" t="s">
        <v>10</v>
      </c>
      <c r="E20" s="67">
        <f t="shared" ref="E20:AQ20" si="28">E21</f>
        <v>695.7</v>
      </c>
      <c r="F20" s="67">
        <f t="shared" si="28"/>
        <v>695.7</v>
      </c>
      <c r="G20" s="67">
        <f t="shared" si="28"/>
        <v>0</v>
      </c>
      <c r="H20" s="67" t="str">
        <f t="shared" si="1"/>
        <v/>
      </c>
      <c r="I20" s="67">
        <f t="shared" si="28"/>
        <v>0</v>
      </c>
      <c r="J20" s="67">
        <f t="shared" si="28"/>
        <v>0</v>
      </c>
      <c r="K20" s="67" t="str">
        <f t="shared" si="2"/>
        <v/>
      </c>
      <c r="L20" s="67">
        <f t="shared" si="28"/>
        <v>0</v>
      </c>
      <c r="M20" s="67">
        <f t="shared" si="28"/>
        <v>0</v>
      </c>
      <c r="N20" s="67" t="str">
        <f t="shared" si="3"/>
        <v/>
      </c>
      <c r="O20" s="67">
        <f t="shared" si="28"/>
        <v>0</v>
      </c>
      <c r="P20" s="67">
        <f t="shared" si="28"/>
        <v>0</v>
      </c>
      <c r="Q20" s="67" t="str">
        <f t="shared" si="4"/>
        <v/>
      </c>
      <c r="R20" s="67">
        <f t="shared" si="28"/>
        <v>0</v>
      </c>
      <c r="S20" s="67">
        <f t="shared" si="28"/>
        <v>0</v>
      </c>
      <c r="T20" s="67" t="str">
        <f t="shared" si="5"/>
        <v/>
      </c>
      <c r="U20" s="67">
        <f t="shared" si="28"/>
        <v>695.7</v>
      </c>
      <c r="V20" s="67">
        <f t="shared" si="28"/>
        <v>0</v>
      </c>
      <c r="W20" s="67" t="str">
        <f t="shared" si="6"/>
        <v/>
      </c>
      <c r="X20" s="67">
        <f t="shared" si="28"/>
        <v>0</v>
      </c>
      <c r="Y20" s="67">
        <f t="shared" si="28"/>
        <v>0</v>
      </c>
      <c r="Z20" s="67" t="str">
        <f t="shared" si="7"/>
        <v/>
      </c>
      <c r="AA20" s="67">
        <f t="shared" si="28"/>
        <v>0</v>
      </c>
      <c r="AB20" s="67">
        <f t="shared" si="28"/>
        <v>0</v>
      </c>
      <c r="AC20" s="67" t="str">
        <f t="shared" si="8"/>
        <v/>
      </c>
      <c r="AD20" s="67">
        <f t="shared" si="28"/>
        <v>0</v>
      </c>
      <c r="AE20" s="67">
        <f t="shared" si="28"/>
        <v>0</v>
      </c>
      <c r="AF20" s="67" t="str">
        <f t="shared" si="9"/>
        <v/>
      </c>
      <c r="AG20" s="67">
        <f t="shared" si="28"/>
        <v>0</v>
      </c>
      <c r="AH20" s="67">
        <f t="shared" si="28"/>
        <v>0</v>
      </c>
      <c r="AI20" s="67" t="str">
        <f t="shared" si="10"/>
        <v/>
      </c>
      <c r="AJ20" s="67">
        <f t="shared" si="28"/>
        <v>0</v>
      </c>
      <c r="AK20" s="67">
        <f t="shared" si="28"/>
        <v>0</v>
      </c>
      <c r="AL20" s="67" t="str">
        <f t="shared" si="11"/>
        <v/>
      </c>
      <c r="AM20" s="67">
        <f t="shared" si="28"/>
        <v>0</v>
      </c>
      <c r="AN20" s="67">
        <f t="shared" si="28"/>
        <v>0</v>
      </c>
      <c r="AO20" s="67" t="str">
        <f t="shared" si="12"/>
        <v/>
      </c>
      <c r="AP20" s="67">
        <f t="shared" si="28"/>
        <v>0</v>
      </c>
      <c r="AQ20" s="67">
        <f t="shared" si="28"/>
        <v>0</v>
      </c>
      <c r="AR20" s="67" t="str">
        <f t="shared" si="13"/>
        <v/>
      </c>
      <c r="AS20" s="73" t="s">
        <v>174</v>
      </c>
      <c r="AT20" s="77" t="s">
        <v>175</v>
      </c>
    </row>
    <row r="21" spans="1:46" s="12" customFormat="1" ht="68.25" customHeight="1" x14ac:dyDescent="0.25">
      <c r="A21" s="105"/>
      <c r="B21" s="106"/>
      <c r="C21" s="52" t="s">
        <v>16</v>
      </c>
      <c r="D21" s="107"/>
      <c r="E21" s="67">
        <v>695.7</v>
      </c>
      <c r="F21" s="62">
        <f t="shared" ref="F21:G21" si="29">SUM(I21+L21+O21+R21+U21+X21+AA21+AD21+AG21+AJ21+AM21+AP21)</f>
        <v>695.7</v>
      </c>
      <c r="G21" s="62">
        <f t="shared" si="29"/>
        <v>0</v>
      </c>
      <c r="H21" s="64" t="str">
        <f t="shared" si="1"/>
        <v/>
      </c>
      <c r="I21" s="64"/>
      <c r="J21" s="64"/>
      <c r="K21" s="64" t="str">
        <f t="shared" si="2"/>
        <v/>
      </c>
      <c r="L21" s="64"/>
      <c r="M21" s="64"/>
      <c r="N21" s="64" t="str">
        <f t="shared" si="3"/>
        <v/>
      </c>
      <c r="O21" s="64"/>
      <c r="P21" s="64"/>
      <c r="Q21" s="64" t="str">
        <f t="shared" si="4"/>
        <v/>
      </c>
      <c r="R21" s="64"/>
      <c r="S21" s="64"/>
      <c r="T21" s="64" t="str">
        <f t="shared" si="5"/>
        <v/>
      </c>
      <c r="U21" s="67">
        <v>695.7</v>
      </c>
      <c r="V21" s="64"/>
      <c r="W21" s="64" t="str">
        <f t="shared" si="6"/>
        <v/>
      </c>
      <c r="X21" s="64"/>
      <c r="Y21" s="64"/>
      <c r="Z21" s="64" t="str">
        <f t="shared" si="7"/>
        <v/>
      </c>
      <c r="AA21" s="64"/>
      <c r="AB21" s="64"/>
      <c r="AC21" s="64" t="str">
        <f t="shared" si="8"/>
        <v/>
      </c>
      <c r="AD21" s="64"/>
      <c r="AE21" s="64"/>
      <c r="AF21" s="64" t="str">
        <f t="shared" si="9"/>
        <v/>
      </c>
      <c r="AG21" s="64"/>
      <c r="AH21" s="64"/>
      <c r="AI21" s="64" t="str">
        <f t="shared" si="10"/>
        <v/>
      </c>
      <c r="AJ21" s="64"/>
      <c r="AK21" s="64"/>
      <c r="AL21" s="64" t="str">
        <f t="shared" si="11"/>
        <v/>
      </c>
      <c r="AM21" s="64"/>
      <c r="AN21" s="64"/>
      <c r="AO21" s="64" t="str">
        <f t="shared" si="12"/>
        <v/>
      </c>
      <c r="AP21" s="64"/>
      <c r="AQ21" s="64"/>
      <c r="AR21" s="64" t="str">
        <f t="shared" si="13"/>
        <v/>
      </c>
      <c r="AS21" s="74"/>
      <c r="AT21" s="78"/>
    </row>
    <row r="22" spans="1:46" s="11" customFormat="1" ht="17.25" customHeight="1" x14ac:dyDescent="0.25">
      <c r="A22" s="120" t="s">
        <v>139</v>
      </c>
      <c r="B22" s="124" t="s">
        <v>98</v>
      </c>
      <c r="C22" s="55" t="s">
        <v>0</v>
      </c>
      <c r="D22" s="120"/>
      <c r="E22" s="68">
        <f t="shared" ref="E22:AQ22" si="30">SUM(E23:E25)</f>
        <v>328274.90000000002</v>
      </c>
      <c r="F22" s="68">
        <f t="shared" si="30"/>
        <v>332934.80000000005</v>
      </c>
      <c r="G22" s="68">
        <f t="shared" ref="G22" si="31">SUM(G23:G25)</f>
        <v>68272.100000000006</v>
      </c>
      <c r="H22" s="68">
        <f t="shared" si="1"/>
        <v>20.50614714953198</v>
      </c>
      <c r="I22" s="68">
        <f t="shared" si="30"/>
        <v>7000</v>
      </c>
      <c r="J22" s="68">
        <f t="shared" si="30"/>
        <v>0</v>
      </c>
      <c r="K22" s="68" t="str">
        <f t="shared" si="2"/>
        <v/>
      </c>
      <c r="L22" s="68">
        <f t="shared" si="30"/>
        <v>2000</v>
      </c>
      <c r="M22" s="68">
        <f t="shared" si="30"/>
        <v>5299.3</v>
      </c>
      <c r="N22" s="68">
        <f t="shared" si="3"/>
        <v>264.96499999999997</v>
      </c>
      <c r="O22" s="68">
        <f t="shared" si="30"/>
        <v>19185.599999999999</v>
      </c>
      <c r="P22" s="68">
        <f t="shared" si="30"/>
        <v>31600.9</v>
      </c>
      <c r="Q22" s="68">
        <f t="shared" si="4"/>
        <v>164.71155449920775</v>
      </c>
      <c r="R22" s="68">
        <f t="shared" si="30"/>
        <v>13063</v>
      </c>
      <c r="S22" s="68">
        <f t="shared" si="30"/>
        <v>17666.3</v>
      </c>
      <c r="T22" s="68">
        <f t="shared" si="5"/>
        <v>135.23922529281177</v>
      </c>
      <c r="U22" s="68">
        <f t="shared" si="30"/>
        <v>5562</v>
      </c>
      <c r="V22" s="68">
        <f t="shared" si="30"/>
        <v>3624.7</v>
      </c>
      <c r="W22" s="68">
        <f t="shared" si="6"/>
        <v>65.169003955411725</v>
      </c>
      <c r="X22" s="68">
        <f t="shared" si="30"/>
        <v>19561.2</v>
      </c>
      <c r="Y22" s="68">
        <f t="shared" si="30"/>
        <v>10080.9</v>
      </c>
      <c r="Z22" s="68">
        <f t="shared" si="7"/>
        <v>51.53518189068155</v>
      </c>
      <c r="AA22" s="68">
        <f t="shared" si="30"/>
        <v>20924.3</v>
      </c>
      <c r="AB22" s="68">
        <f t="shared" si="30"/>
        <v>0</v>
      </c>
      <c r="AC22" s="68" t="str">
        <f t="shared" si="8"/>
        <v/>
      </c>
      <c r="AD22" s="68">
        <f t="shared" si="30"/>
        <v>22302.2</v>
      </c>
      <c r="AE22" s="68">
        <f t="shared" si="30"/>
        <v>0</v>
      </c>
      <c r="AF22" s="68" t="str">
        <f t="shared" si="9"/>
        <v/>
      </c>
      <c r="AG22" s="68">
        <f t="shared" si="30"/>
        <v>178757</v>
      </c>
      <c r="AH22" s="68">
        <f t="shared" si="30"/>
        <v>0</v>
      </c>
      <c r="AI22" s="68" t="str">
        <f t="shared" si="10"/>
        <v/>
      </c>
      <c r="AJ22" s="68">
        <f t="shared" si="30"/>
        <v>40076.9</v>
      </c>
      <c r="AK22" s="68">
        <f t="shared" si="30"/>
        <v>0</v>
      </c>
      <c r="AL22" s="68" t="str">
        <f t="shared" si="11"/>
        <v/>
      </c>
      <c r="AM22" s="68">
        <f t="shared" si="30"/>
        <v>62.6</v>
      </c>
      <c r="AN22" s="68">
        <f t="shared" si="30"/>
        <v>0</v>
      </c>
      <c r="AO22" s="68" t="str">
        <f t="shared" si="12"/>
        <v/>
      </c>
      <c r="AP22" s="68">
        <f t="shared" si="30"/>
        <v>4440</v>
      </c>
      <c r="AQ22" s="68">
        <f t="shared" si="30"/>
        <v>0</v>
      </c>
      <c r="AR22" s="68" t="str">
        <f t="shared" si="13"/>
        <v/>
      </c>
      <c r="AS22" s="75"/>
      <c r="AT22" s="75"/>
    </row>
    <row r="23" spans="1:46" s="11" customFormat="1" ht="27" customHeight="1" x14ac:dyDescent="0.25">
      <c r="A23" s="120"/>
      <c r="B23" s="124"/>
      <c r="C23" s="55" t="s">
        <v>100</v>
      </c>
      <c r="D23" s="120"/>
      <c r="E23" s="68">
        <f t="shared" ref="E23:AQ23" si="32">SUM(E31)</f>
        <v>2134</v>
      </c>
      <c r="F23" s="68">
        <f t="shared" si="32"/>
        <v>2134</v>
      </c>
      <c r="G23" s="68">
        <f t="shared" ref="G23" si="33">SUM(G31)</f>
        <v>0</v>
      </c>
      <c r="H23" s="68" t="str">
        <f t="shared" si="1"/>
        <v/>
      </c>
      <c r="I23" s="68">
        <f t="shared" si="32"/>
        <v>0</v>
      </c>
      <c r="J23" s="68">
        <f t="shared" si="32"/>
        <v>0</v>
      </c>
      <c r="K23" s="68" t="str">
        <f t="shared" si="2"/>
        <v/>
      </c>
      <c r="L23" s="68">
        <f t="shared" si="32"/>
        <v>0</v>
      </c>
      <c r="M23" s="68">
        <f t="shared" si="32"/>
        <v>0</v>
      </c>
      <c r="N23" s="68" t="str">
        <f t="shared" si="3"/>
        <v/>
      </c>
      <c r="O23" s="68">
        <f t="shared" si="32"/>
        <v>0</v>
      </c>
      <c r="P23" s="68">
        <f t="shared" si="32"/>
        <v>0</v>
      </c>
      <c r="Q23" s="68" t="str">
        <f t="shared" si="4"/>
        <v/>
      </c>
      <c r="R23" s="68">
        <f t="shared" si="32"/>
        <v>0</v>
      </c>
      <c r="S23" s="68">
        <f t="shared" si="32"/>
        <v>0</v>
      </c>
      <c r="T23" s="68" t="str">
        <f t="shared" si="5"/>
        <v/>
      </c>
      <c r="U23" s="68">
        <f t="shared" si="32"/>
        <v>0</v>
      </c>
      <c r="V23" s="68">
        <f t="shared" si="32"/>
        <v>0</v>
      </c>
      <c r="W23" s="68" t="str">
        <f t="shared" si="6"/>
        <v/>
      </c>
      <c r="X23" s="68">
        <f t="shared" si="32"/>
        <v>0</v>
      </c>
      <c r="Y23" s="68">
        <f t="shared" si="32"/>
        <v>0</v>
      </c>
      <c r="Z23" s="68" t="str">
        <f t="shared" si="7"/>
        <v/>
      </c>
      <c r="AA23" s="68">
        <f t="shared" si="32"/>
        <v>0</v>
      </c>
      <c r="AB23" s="68">
        <f t="shared" si="32"/>
        <v>0</v>
      </c>
      <c r="AC23" s="68" t="str">
        <f t="shared" si="8"/>
        <v/>
      </c>
      <c r="AD23" s="68">
        <f t="shared" si="32"/>
        <v>0</v>
      </c>
      <c r="AE23" s="68">
        <f t="shared" si="32"/>
        <v>0</v>
      </c>
      <c r="AF23" s="68" t="str">
        <f t="shared" si="9"/>
        <v/>
      </c>
      <c r="AG23" s="68">
        <f t="shared" si="32"/>
        <v>2134</v>
      </c>
      <c r="AH23" s="68">
        <f t="shared" si="32"/>
        <v>0</v>
      </c>
      <c r="AI23" s="68" t="str">
        <f t="shared" si="10"/>
        <v/>
      </c>
      <c r="AJ23" s="68">
        <f t="shared" si="32"/>
        <v>0</v>
      </c>
      <c r="AK23" s="68">
        <f t="shared" si="32"/>
        <v>0</v>
      </c>
      <c r="AL23" s="68" t="str">
        <f t="shared" si="11"/>
        <v/>
      </c>
      <c r="AM23" s="68">
        <f t="shared" si="32"/>
        <v>0</v>
      </c>
      <c r="AN23" s="68">
        <f t="shared" si="32"/>
        <v>0</v>
      </c>
      <c r="AO23" s="68" t="str">
        <f t="shared" si="12"/>
        <v/>
      </c>
      <c r="AP23" s="68">
        <f t="shared" si="32"/>
        <v>0</v>
      </c>
      <c r="AQ23" s="68">
        <f t="shared" si="32"/>
        <v>0</v>
      </c>
      <c r="AR23" s="68" t="str">
        <f t="shared" si="13"/>
        <v/>
      </c>
      <c r="AS23" s="80"/>
      <c r="AT23" s="80"/>
    </row>
    <row r="24" spans="1:46" s="11" customFormat="1" ht="25.5" x14ac:dyDescent="0.25">
      <c r="A24" s="120"/>
      <c r="B24" s="124"/>
      <c r="C24" s="55" t="s">
        <v>1</v>
      </c>
      <c r="D24" s="120"/>
      <c r="E24" s="68">
        <f t="shared" ref="E24:AQ24" si="34">E32</f>
        <v>43330.9</v>
      </c>
      <c r="F24" s="68">
        <f t="shared" si="34"/>
        <v>43330.9</v>
      </c>
      <c r="G24" s="68">
        <f t="shared" ref="G24" si="35">G32</f>
        <v>0</v>
      </c>
      <c r="H24" s="68" t="str">
        <f t="shared" si="1"/>
        <v/>
      </c>
      <c r="I24" s="68">
        <f t="shared" si="34"/>
        <v>0</v>
      </c>
      <c r="J24" s="68">
        <f t="shared" si="34"/>
        <v>0</v>
      </c>
      <c r="K24" s="68" t="str">
        <f t="shared" si="2"/>
        <v/>
      </c>
      <c r="L24" s="68">
        <f t="shared" si="34"/>
        <v>0</v>
      </c>
      <c r="M24" s="68">
        <f t="shared" si="34"/>
        <v>0</v>
      </c>
      <c r="N24" s="68" t="str">
        <f t="shared" si="3"/>
        <v/>
      </c>
      <c r="O24" s="68">
        <f t="shared" si="34"/>
        <v>0</v>
      </c>
      <c r="P24" s="68">
        <f t="shared" si="34"/>
        <v>0</v>
      </c>
      <c r="Q24" s="68" t="str">
        <f t="shared" si="4"/>
        <v/>
      </c>
      <c r="R24" s="68">
        <f t="shared" si="34"/>
        <v>0</v>
      </c>
      <c r="S24" s="68">
        <f t="shared" si="34"/>
        <v>0</v>
      </c>
      <c r="T24" s="68" t="str">
        <f t="shared" si="5"/>
        <v/>
      </c>
      <c r="U24" s="68">
        <f t="shared" si="34"/>
        <v>0</v>
      </c>
      <c r="V24" s="68">
        <f t="shared" si="34"/>
        <v>0</v>
      </c>
      <c r="W24" s="68" t="str">
        <f t="shared" si="6"/>
        <v/>
      </c>
      <c r="X24" s="68">
        <f t="shared" si="34"/>
        <v>0</v>
      </c>
      <c r="Y24" s="68">
        <f t="shared" si="34"/>
        <v>0</v>
      </c>
      <c r="Z24" s="68" t="str">
        <f t="shared" si="7"/>
        <v/>
      </c>
      <c r="AA24" s="68">
        <f t="shared" si="34"/>
        <v>0</v>
      </c>
      <c r="AB24" s="68">
        <f t="shared" si="34"/>
        <v>0</v>
      </c>
      <c r="AC24" s="68" t="str">
        <f t="shared" si="8"/>
        <v/>
      </c>
      <c r="AD24" s="68">
        <f t="shared" si="34"/>
        <v>0</v>
      </c>
      <c r="AE24" s="68">
        <f t="shared" si="34"/>
        <v>0</v>
      </c>
      <c r="AF24" s="68" t="str">
        <f t="shared" si="9"/>
        <v/>
      </c>
      <c r="AG24" s="68">
        <f t="shared" si="34"/>
        <v>43330.9</v>
      </c>
      <c r="AH24" s="68">
        <f t="shared" si="34"/>
        <v>0</v>
      </c>
      <c r="AI24" s="68" t="str">
        <f t="shared" si="10"/>
        <v/>
      </c>
      <c r="AJ24" s="68">
        <f t="shared" si="34"/>
        <v>0</v>
      </c>
      <c r="AK24" s="68">
        <f t="shared" si="34"/>
        <v>0</v>
      </c>
      <c r="AL24" s="68" t="str">
        <f t="shared" si="11"/>
        <v/>
      </c>
      <c r="AM24" s="68">
        <f t="shared" si="34"/>
        <v>0</v>
      </c>
      <c r="AN24" s="68">
        <f t="shared" si="34"/>
        <v>0</v>
      </c>
      <c r="AO24" s="68" t="str">
        <f t="shared" si="12"/>
        <v/>
      </c>
      <c r="AP24" s="68">
        <f t="shared" si="34"/>
        <v>0</v>
      </c>
      <c r="AQ24" s="68">
        <f t="shared" si="34"/>
        <v>0</v>
      </c>
      <c r="AR24" s="68" t="str">
        <f t="shared" si="13"/>
        <v/>
      </c>
      <c r="AS24" s="80"/>
      <c r="AT24" s="80"/>
    </row>
    <row r="25" spans="1:46" s="12" customFormat="1" ht="13.5" customHeight="1" x14ac:dyDescent="0.25">
      <c r="A25" s="120"/>
      <c r="B25" s="124"/>
      <c r="C25" s="55" t="s">
        <v>16</v>
      </c>
      <c r="D25" s="120"/>
      <c r="E25" s="68">
        <f t="shared" ref="E25:AQ25" si="36">E27+E28</f>
        <v>282810</v>
      </c>
      <c r="F25" s="68">
        <f t="shared" si="36"/>
        <v>287469.90000000002</v>
      </c>
      <c r="G25" s="68">
        <f t="shared" ref="G25" si="37">G27+G28</f>
        <v>68272.100000000006</v>
      </c>
      <c r="H25" s="68">
        <f t="shared" si="1"/>
        <v>23.749303840158571</v>
      </c>
      <c r="I25" s="68">
        <f t="shared" si="36"/>
        <v>7000</v>
      </c>
      <c r="J25" s="68">
        <f t="shared" si="36"/>
        <v>0</v>
      </c>
      <c r="K25" s="68" t="str">
        <f t="shared" si="2"/>
        <v/>
      </c>
      <c r="L25" s="68">
        <f t="shared" si="36"/>
        <v>2000</v>
      </c>
      <c r="M25" s="68">
        <f t="shared" si="36"/>
        <v>5299.3</v>
      </c>
      <c r="N25" s="68">
        <f t="shared" si="3"/>
        <v>264.96499999999997</v>
      </c>
      <c r="O25" s="68">
        <f t="shared" si="36"/>
        <v>19185.599999999999</v>
      </c>
      <c r="P25" s="68">
        <f t="shared" si="36"/>
        <v>31600.9</v>
      </c>
      <c r="Q25" s="68">
        <f t="shared" si="4"/>
        <v>164.71155449920775</v>
      </c>
      <c r="R25" s="68">
        <f t="shared" si="36"/>
        <v>13063</v>
      </c>
      <c r="S25" s="68">
        <f t="shared" si="36"/>
        <v>17666.3</v>
      </c>
      <c r="T25" s="68">
        <f t="shared" si="5"/>
        <v>135.23922529281177</v>
      </c>
      <c r="U25" s="68">
        <f t="shared" si="36"/>
        <v>5562</v>
      </c>
      <c r="V25" s="68">
        <f t="shared" si="36"/>
        <v>3624.7</v>
      </c>
      <c r="W25" s="68">
        <f t="shared" si="6"/>
        <v>65.169003955411725</v>
      </c>
      <c r="X25" s="68">
        <f t="shared" si="36"/>
        <v>19561.2</v>
      </c>
      <c r="Y25" s="68">
        <f t="shared" si="36"/>
        <v>10080.9</v>
      </c>
      <c r="Z25" s="68">
        <f t="shared" si="7"/>
        <v>51.53518189068155</v>
      </c>
      <c r="AA25" s="68">
        <f t="shared" si="36"/>
        <v>20924.3</v>
      </c>
      <c r="AB25" s="68">
        <f t="shared" si="36"/>
        <v>0</v>
      </c>
      <c r="AC25" s="68" t="str">
        <f t="shared" si="8"/>
        <v/>
      </c>
      <c r="AD25" s="68">
        <f t="shared" si="36"/>
        <v>22302.2</v>
      </c>
      <c r="AE25" s="68">
        <f t="shared" si="36"/>
        <v>0</v>
      </c>
      <c r="AF25" s="68" t="str">
        <f t="shared" si="9"/>
        <v/>
      </c>
      <c r="AG25" s="68">
        <f t="shared" si="36"/>
        <v>133292.1</v>
      </c>
      <c r="AH25" s="68">
        <f t="shared" si="36"/>
        <v>0</v>
      </c>
      <c r="AI25" s="68" t="str">
        <f t="shared" si="10"/>
        <v/>
      </c>
      <c r="AJ25" s="68">
        <f t="shared" si="36"/>
        <v>40076.9</v>
      </c>
      <c r="AK25" s="68">
        <f t="shared" si="36"/>
        <v>0</v>
      </c>
      <c r="AL25" s="68" t="str">
        <f t="shared" si="11"/>
        <v/>
      </c>
      <c r="AM25" s="68">
        <f t="shared" si="36"/>
        <v>62.6</v>
      </c>
      <c r="AN25" s="68">
        <f t="shared" si="36"/>
        <v>0</v>
      </c>
      <c r="AO25" s="68" t="str">
        <f t="shared" si="12"/>
        <v/>
      </c>
      <c r="AP25" s="68">
        <f t="shared" si="36"/>
        <v>4440</v>
      </c>
      <c r="AQ25" s="68">
        <f t="shared" si="36"/>
        <v>0</v>
      </c>
      <c r="AR25" s="68" t="str">
        <f t="shared" si="13"/>
        <v/>
      </c>
      <c r="AS25" s="80"/>
      <c r="AT25" s="80"/>
    </row>
    <row r="26" spans="1:46" s="11" customFormat="1" x14ac:dyDescent="0.25">
      <c r="A26" s="120"/>
      <c r="B26" s="124"/>
      <c r="C26" s="55" t="s">
        <v>3</v>
      </c>
      <c r="D26" s="120"/>
      <c r="E26" s="68"/>
      <c r="F26" s="68"/>
      <c r="G26" s="68"/>
      <c r="H26" s="68" t="str">
        <f t="shared" si="1"/>
        <v/>
      </c>
      <c r="I26" s="68"/>
      <c r="J26" s="68"/>
      <c r="K26" s="68" t="str">
        <f t="shared" si="2"/>
        <v/>
      </c>
      <c r="L26" s="68"/>
      <c r="M26" s="68"/>
      <c r="N26" s="68" t="str">
        <f t="shared" si="3"/>
        <v/>
      </c>
      <c r="O26" s="68"/>
      <c r="P26" s="68"/>
      <c r="Q26" s="68" t="str">
        <f t="shared" si="4"/>
        <v/>
      </c>
      <c r="R26" s="68"/>
      <c r="S26" s="68"/>
      <c r="T26" s="68" t="str">
        <f t="shared" si="5"/>
        <v/>
      </c>
      <c r="U26" s="68"/>
      <c r="V26" s="68"/>
      <c r="W26" s="68" t="str">
        <f t="shared" si="6"/>
        <v/>
      </c>
      <c r="X26" s="68"/>
      <c r="Y26" s="68"/>
      <c r="Z26" s="68" t="str">
        <f t="shared" si="7"/>
        <v/>
      </c>
      <c r="AA26" s="68"/>
      <c r="AB26" s="68"/>
      <c r="AC26" s="68" t="str">
        <f t="shared" si="8"/>
        <v/>
      </c>
      <c r="AD26" s="68"/>
      <c r="AE26" s="68"/>
      <c r="AF26" s="68" t="str">
        <f t="shared" si="9"/>
        <v/>
      </c>
      <c r="AG26" s="68"/>
      <c r="AH26" s="68"/>
      <c r="AI26" s="68" t="str">
        <f t="shared" si="10"/>
        <v/>
      </c>
      <c r="AJ26" s="68"/>
      <c r="AK26" s="68"/>
      <c r="AL26" s="68" t="str">
        <f t="shared" si="11"/>
        <v/>
      </c>
      <c r="AM26" s="68"/>
      <c r="AN26" s="68"/>
      <c r="AO26" s="68" t="str">
        <f t="shared" si="12"/>
        <v/>
      </c>
      <c r="AP26" s="68"/>
      <c r="AQ26" s="68"/>
      <c r="AR26" s="68" t="str">
        <f t="shared" si="13"/>
        <v/>
      </c>
      <c r="AS26" s="80"/>
      <c r="AT26" s="80"/>
    </row>
    <row r="27" spans="1:46" s="12" customFormat="1" ht="24" customHeight="1" x14ac:dyDescent="0.25">
      <c r="A27" s="120"/>
      <c r="B27" s="124"/>
      <c r="C27" s="55" t="s">
        <v>4</v>
      </c>
      <c r="D27" s="120"/>
      <c r="E27" s="68">
        <f>SUM(E35+E38+E40+E42+E45+E47+E50+E52+E55+E58+E62)</f>
        <v>271977.3</v>
      </c>
      <c r="F27" s="68">
        <f>SUM(F35+F38+F40+F42+F45+F47+F50+F52+F55+F58+F62+F60)</f>
        <v>276637.2</v>
      </c>
      <c r="G27" s="68">
        <f>SUM(G35+G38+G40+G42+G45+G47+G50+G52+G55+G58+G62+G60)</f>
        <v>68272.100000000006</v>
      </c>
      <c r="H27" s="68">
        <f t="shared" si="1"/>
        <v>24.679291143779654</v>
      </c>
      <c r="I27" s="68">
        <f>SUM(I35+I38+I40+I42+I45+I47+I50+I52+I55+I58+I62+I60)</f>
        <v>7000</v>
      </c>
      <c r="J27" s="68">
        <f>SUM(J35+J38+J40+J42+J45+J47+J50+J52+J55+J58+J62+J60)</f>
        <v>0</v>
      </c>
      <c r="K27" s="68" t="str">
        <f t="shared" si="2"/>
        <v/>
      </c>
      <c r="L27" s="68">
        <f>SUM(L35+L38+L40+L42+L45+L47+L50+L52+L55+L58+L62+L60)</f>
        <v>2000</v>
      </c>
      <c r="M27" s="68">
        <f>SUM(M35+M38+M40+M42+M45+M47+M50+M52+M55+M58+M62+M60)</f>
        <v>5299.3</v>
      </c>
      <c r="N27" s="68">
        <f t="shared" si="3"/>
        <v>264.96499999999997</v>
      </c>
      <c r="O27" s="68">
        <f>SUM(O35+O38+O40+O42+O45+O47+O50+O52+O55+O58+O62+O60)</f>
        <v>19185.599999999999</v>
      </c>
      <c r="P27" s="68">
        <f>SUM(P35+P38+P40+P42+P45+P47+P50+P52+P55+P58+P62+P60)</f>
        <v>31600.9</v>
      </c>
      <c r="Q27" s="68">
        <f t="shared" si="4"/>
        <v>164.71155449920775</v>
      </c>
      <c r="R27" s="68">
        <f>SUM(R35+R38+R40+R42+R45+R47+R50+R52+R55+R58+R62+R60)</f>
        <v>13063</v>
      </c>
      <c r="S27" s="68">
        <f>SUM(S35+S38+S40+S42+S45+S47+S50+S52+S55+S58+S62+S60)</f>
        <v>17666.3</v>
      </c>
      <c r="T27" s="68">
        <f t="shared" si="5"/>
        <v>135.23922529281177</v>
      </c>
      <c r="U27" s="68">
        <f t="shared" ref="U27:AP27" si="38">SUM(U35+U38+U40+U42+U45+U47+U50+U52+U55+U58+U62+U60)</f>
        <v>5562</v>
      </c>
      <c r="V27" s="68">
        <f t="shared" si="38"/>
        <v>3624.7</v>
      </c>
      <c r="W27" s="68">
        <f t="shared" si="6"/>
        <v>65.169003955411725</v>
      </c>
      <c r="X27" s="68">
        <f t="shared" si="38"/>
        <v>19561.2</v>
      </c>
      <c r="Y27" s="68">
        <f t="shared" si="38"/>
        <v>10080.9</v>
      </c>
      <c r="Z27" s="68">
        <f t="shared" si="7"/>
        <v>51.53518189068155</v>
      </c>
      <c r="AA27" s="68">
        <f t="shared" si="38"/>
        <v>20924.3</v>
      </c>
      <c r="AB27" s="68">
        <f t="shared" si="38"/>
        <v>0</v>
      </c>
      <c r="AC27" s="68" t="str">
        <f t="shared" si="8"/>
        <v/>
      </c>
      <c r="AD27" s="68">
        <f t="shared" si="38"/>
        <v>22302.2</v>
      </c>
      <c r="AE27" s="68">
        <f t="shared" si="38"/>
        <v>0</v>
      </c>
      <c r="AF27" s="68" t="str">
        <f t="shared" si="9"/>
        <v/>
      </c>
      <c r="AG27" s="68">
        <f t="shared" si="38"/>
        <v>122459.4</v>
      </c>
      <c r="AH27" s="68">
        <f t="shared" si="38"/>
        <v>0</v>
      </c>
      <c r="AI27" s="68" t="str">
        <f t="shared" si="10"/>
        <v/>
      </c>
      <c r="AJ27" s="68">
        <f t="shared" si="38"/>
        <v>40076.9</v>
      </c>
      <c r="AK27" s="68">
        <f t="shared" si="38"/>
        <v>0</v>
      </c>
      <c r="AL27" s="68" t="str">
        <f t="shared" si="11"/>
        <v/>
      </c>
      <c r="AM27" s="68">
        <f t="shared" si="38"/>
        <v>62.6</v>
      </c>
      <c r="AN27" s="68">
        <f t="shared" si="38"/>
        <v>0</v>
      </c>
      <c r="AO27" s="68" t="str">
        <f t="shared" si="12"/>
        <v/>
      </c>
      <c r="AP27" s="68">
        <f t="shared" si="38"/>
        <v>4440</v>
      </c>
      <c r="AQ27" s="68">
        <f>SUM(AQ35+AQ38+AQ40+AQ42+AQ45+AQ47+AQ50+AQ52+AQ55+AQ58+AQ62)</f>
        <v>0</v>
      </c>
      <c r="AR27" s="68" t="str">
        <f t="shared" si="13"/>
        <v/>
      </c>
      <c r="AS27" s="80"/>
      <c r="AT27" s="80"/>
    </row>
    <row r="28" spans="1:46" s="12" customFormat="1" ht="105" customHeight="1" x14ac:dyDescent="0.25">
      <c r="A28" s="120"/>
      <c r="B28" s="124"/>
      <c r="C28" s="55" t="s">
        <v>27</v>
      </c>
      <c r="D28" s="120"/>
      <c r="E28" s="68">
        <f t="shared" ref="E28:AQ28" si="39">SUM(E36)</f>
        <v>10832.7</v>
      </c>
      <c r="F28" s="68">
        <f t="shared" si="39"/>
        <v>10832.7</v>
      </c>
      <c r="G28" s="68">
        <f t="shared" si="39"/>
        <v>0</v>
      </c>
      <c r="H28" s="68" t="str">
        <f t="shared" si="1"/>
        <v/>
      </c>
      <c r="I28" s="68">
        <f t="shared" si="39"/>
        <v>0</v>
      </c>
      <c r="J28" s="68">
        <f t="shared" si="39"/>
        <v>0</v>
      </c>
      <c r="K28" s="68" t="str">
        <f t="shared" si="2"/>
        <v/>
      </c>
      <c r="L28" s="68">
        <f t="shared" si="39"/>
        <v>0</v>
      </c>
      <c r="M28" s="68">
        <f t="shared" si="39"/>
        <v>0</v>
      </c>
      <c r="N28" s="68" t="str">
        <f t="shared" si="3"/>
        <v/>
      </c>
      <c r="O28" s="68">
        <f t="shared" si="39"/>
        <v>0</v>
      </c>
      <c r="P28" s="68">
        <f t="shared" si="39"/>
        <v>0</v>
      </c>
      <c r="Q28" s="68" t="str">
        <f t="shared" si="4"/>
        <v/>
      </c>
      <c r="R28" s="68">
        <f t="shared" si="39"/>
        <v>0</v>
      </c>
      <c r="S28" s="68">
        <f t="shared" si="39"/>
        <v>0</v>
      </c>
      <c r="T28" s="68" t="str">
        <f t="shared" si="5"/>
        <v/>
      </c>
      <c r="U28" s="68">
        <f t="shared" si="39"/>
        <v>0</v>
      </c>
      <c r="V28" s="68">
        <f t="shared" si="39"/>
        <v>0</v>
      </c>
      <c r="W28" s="68">
        <f t="shared" si="39"/>
        <v>0</v>
      </c>
      <c r="X28" s="68">
        <f t="shared" si="39"/>
        <v>0</v>
      </c>
      <c r="Y28" s="68">
        <f t="shared" si="39"/>
        <v>0</v>
      </c>
      <c r="Z28" s="68">
        <f t="shared" si="39"/>
        <v>0</v>
      </c>
      <c r="AA28" s="68">
        <f t="shared" si="39"/>
        <v>0</v>
      </c>
      <c r="AB28" s="68">
        <f t="shared" si="39"/>
        <v>0</v>
      </c>
      <c r="AC28" s="68">
        <f t="shared" si="39"/>
        <v>0</v>
      </c>
      <c r="AD28" s="68">
        <f t="shared" si="39"/>
        <v>0</v>
      </c>
      <c r="AE28" s="68">
        <f t="shared" si="39"/>
        <v>0</v>
      </c>
      <c r="AF28" s="68">
        <f t="shared" si="39"/>
        <v>0</v>
      </c>
      <c r="AG28" s="68">
        <f t="shared" si="39"/>
        <v>10832.7</v>
      </c>
      <c r="AH28" s="68">
        <f t="shared" si="39"/>
        <v>0</v>
      </c>
      <c r="AI28" s="68">
        <f t="shared" si="39"/>
        <v>0</v>
      </c>
      <c r="AJ28" s="68">
        <f t="shared" si="39"/>
        <v>0</v>
      </c>
      <c r="AK28" s="68">
        <f t="shared" si="39"/>
        <v>0</v>
      </c>
      <c r="AL28" s="68">
        <f t="shared" si="39"/>
        <v>0</v>
      </c>
      <c r="AM28" s="68">
        <f t="shared" si="39"/>
        <v>0</v>
      </c>
      <c r="AN28" s="68">
        <f t="shared" si="39"/>
        <v>0</v>
      </c>
      <c r="AO28" s="68">
        <f t="shared" si="39"/>
        <v>0</v>
      </c>
      <c r="AP28" s="68">
        <f t="shared" si="39"/>
        <v>0</v>
      </c>
      <c r="AQ28" s="68">
        <f t="shared" si="39"/>
        <v>0</v>
      </c>
      <c r="AR28" s="68" t="str">
        <f t="shared" si="13"/>
        <v/>
      </c>
      <c r="AS28" s="80"/>
      <c r="AT28" s="80"/>
    </row>
    <row r="29" spans="1:46" s="12" customFormat="1" ht="39.75" customHeight="1" x14ac:dyDescent="0.25">
      <c r="A29" s="120"/>
      <c r="B29" s="124"/>
      <c r="C29" s="54" t="s">
        <v>65</v>
      </c>
      <c r="D29" s="120"/>
      <c r="E29" s="69">
        <f>SUM(E43++E48+E53+E56+E63)</f>
        <v>58464.200000000004</v>
      </c>
      <c r="F29" s="69">
        <f>SUM(F43++F48+F53+F56+F63)</f>
        <v>58464.200000000004</v>
      </c>
      <c r="G29" s="69">
        <f>SUM(G43++G48+G53+G56+G63)</f>
        <v>3624.7</v>
      </c>
      <c r="H29" s="69">
        <f t="shared" si="1"/>
        <v>6.1998624799449917</v>
      </c>
      <c r="I29" s="69">
        <f>SUM(I43++I48+I53+I56+I63)</f>
        <v>0</v>
      </c>
      <c r="J29" s="69">
        <f>SUM(J43++J48+J53+J56+J63)</f>
        <v>0</v>
      </c>
      <c r="K29" s="69" t="str">
        <f t="shared" si="2"/>
        <v/>
      </c>
      <c r="L29" s="69">
        <f>SUM(L43++L48+L53+L56+L63)</f>
        <v>0</v>
      </c>
      <c r="M29" s="69">
        <f>SUM(M43++M48+M53+M56+M63)</f>
        <v>0</v>
      </c>
      <c r="N29" s="69" t="str">
        <f t="shared" si="3"/>
        <v/>
      </c>
      <c r="O29" s="69">
        <f>SUM(O43++O48+O53+O56+O63)</f>
        <v>1042.5999999999999</v>
      </c>
      <c r="P29" s="69">
        <f>SUM(P43++P48+P53+P56+P63)</f>
        <v>0</v>
      </c>
      <c r="Q29" s="69" t="str">
        <f t="shared" si="4"/>
        <v/>
      </c>
      <c r="R29" s="69">
        <f>SUM(R43++R48+R53+R56+R63)</f>
        <v>0</v>
      </c>
      <c r="S29" s="69">
        <f>SUM(S43++S48+S53+S56+S63)</f>
        <v>0</v>
      </c>
      <c r="T29" s="69" t="str">
        <f t="shared" si="5"/>
        <v/>
      </c>
      <c r="U29" s="69">
        <f>SUM(U43++U48+U53+U56+U63)</f>
        <v>0</v>
      </c>
      <c r="V29" s="69">
        <f>SUM(V43++V48+V53+V56+V63)</f>
        <v>3624.7</v>
      </c>
      <c r="W29" s="69"/>
      <c r="X29" s="69">
        <f>SUM(X43++X48+X53+X56+X63)</f>
        <v>0</v>
      </c>
      <c r="Y29" s="69">
        <f>SUM(Y43++Y48+Y53+Y56+Y63)</f>
        <v>0</v>
      </c>
      <c r="Z29" s="69" t="str">
        <f t="shared" si="7"/>
        <v/>
      </c>
      <c r="AA29" s="69">
        <f>SUM(AA43++AA48+AA53+AA56+AA63)</f>
        <v>464.3</v>
      </c>
      <c r="AB29" s="69">
        <f>SUM(AB43++AB48+AB53+AB56+AB63)</f>
        <v>0</v>
      </c>
      <c r="AC29" s="69" t="str">
        <f t="shared" si="8"/>
        <v/>
      </c>
      <c r="AD29" s="69">
        <f>SUM(AD43++AD48+AD53+AD56+AD63)</f>
        <v>9642.5</v>
      </c>
      <c r="AE29" s="69">
        <f>SUM(AE43++AE48+AE53+AE56+AE63)</f>
        <v>0</v>
      </c>
      <c r="AF29" s="69" t="str">
        <f t="shared" si="9"/>
        <v/>
      </c>
      <c r="AG29" s="69">
        <f>SUM(AG43++AG48+AG53+AG56+AG63)</f>
        <v>10624.9</v>
      </c>
      <c r="AH29" s="69">
        <f>SUM(AH43++AH48+AH53+AH56+AH63)</f>
        <v>0</v>
      </c>
      <c r="AI29" s="69" t="str">
        <f t="shared" si="10"/>
        <v/>
      </c>
      <c r="AJ29" s="69">
        <f>SUM(AJ43++AJ48+AJ53+AJ56+AJ63)</f>
        <v>36689.9</v>
      </c>
      <c r="AK29" s="69">
        <f>SUM(AK43++AK48+AK53+AK56+AK63)</f>
        <v>0</v>
      </c>
      <c r="AL29" s="69" t="str">
        <f t="shared" si="11"/>
        <v/>
      </c>
      <c r="AM29" s="69">
        <f>SUM(AM43++AM48+AM53+AM56+AM63)</f>
        <v>0</v>
      </c>
      <c r="AN29" s="69">
        <f>SUM(AN43++AN48+AN53+AN56+AN63)</f>
        <v>0</v>
      </c>
      <c r="AO29" s="69" t="str">
        <f t="shared" si="12"/>
        <v/>
      </c>
      <c r="AP29" s="69">
        <f>SUM(AP43++AP48+AP53+AP56+AP63)</f>
        <v>0</v>
      </c>
      <c r="AQ29" s="69">
        <f>SUM(AQ43++AQ48+AQ53+AQ56+AQ63)</f>
        <v>0</v>
      </c>
      <c r="AR29" s="69" t="str">
        <f t="shared" si="13"/>
        <v/>
      </c>
      <c r="AS29" s="76"/>
      <c r="AT29" s="76"/>
    </row>
    <row r="30" spans="1:46" s="11" customFormat="1" ht="12.75" customHeight="1" x14ac:dyDescent="0.25">
      <c r="A30" s="105" t="s">
        <v>140</v>
      </c>
      <c r="B30" s="106" t="s">
        <v>15</v>
      </c>
      <c r="C30" s="52" t="s">
        <v>0</v>
      </c>
      <c r="D30" s="107" t="s">
        <v>10</v>
      </c>
      <c r="E30" s="67">
        <f>E33+E32+E31</f>
        <v>145093.70000000001</v>
      </c>
      <c r="F30" s="67">
        <f t="shared" ref="F30:AQ30" si="40">F33+F32+F31</f>
        <v>141176</v>
      </c>
      <c r="G30" s="67">
        <f t="shared" si="40"/>
        <v>55722.600000000006</v>
      </c>
      <c r="H30" s="67">
        <f t="shared" si="1"/>
        <v>39.470306567688567</v>
      </c>
      <c r="I30" s="67">
        <f t="shared" si="40"/>
        <v>7000</v>
      </c>
      <c r="J30" s="67">
        <f t="shared" si="40"/>
        <v>0</v>
      </c>
      <c r="K30" s="67" t="str">
        <f t="shared" si="2"/>
        <v/>
      </c>
      <c r="L30" s="67">
        <f t="shared" si="40"/>
        <v>2000</v>
      </c>
      <c r="M30" s="67">
        <f t="shared" si="40"/>
        <v>5299.3</v>
      </c>
      <c r="N30" s="67">
        <f t="shared" si="3"/>
        <v>264.96499999999997</v>
      </c>
      <c r="O30" s="67">
        <f t="shared" si="40"/>
        <v>9000</v>
      </c>
      <c r="P30" s="67">
        <f t="shared" si="40"/>
        <v>31600.9</v>
      </c>
      <c r="Q30" s="67">
        <f t="shared" si="4"/>
        <v>351.12111111111113</v>
      </c>
      <c r="R30" s="67">
        <f t="shared" si="40"/>
        <v>13000</v>
      </c>
      <c r="S30" s="67">
        <f t="shared" si="40"/>
        <v>8741.5</v>
      </c>
      <c r="T30" s="67">
        <f t="shared" si="5"/>
        <v>67.242307692307691</v>
      </c>
      <c r="U30" s="67">
        <f t="shared" si="40"/>
        <v>5500</v>
      </c>
      <c r="V30" s="67">
        <f t="shared" si="40"/>
        <v>0</v>
      </c>
      <c r="W30" s="67" t="str">
        <f t="shared" si="6"/>
        <v/>
      </c>
      <c r="X30" s="67">
        <f t="shared" si="40"/>
        <v>19500</v>
      </c>
      <c r="Y30" s="67">
        <f t="shared" si="40"/>
        <v>10080.9</v>
      </c>
      <c r="Z30" s="67">
        <f t="shared" si="7"/>
        <v>51.696923076923078</v>
      </c>
      <c r="AA30" s="67">
        <f t="shared" si="40"/>
        <v>16197</v>
      </c>
      <c r="AB30" s="67">
        <f t="shared" si="40"/>
        <v>0</v>
      </c>
      <c r="AC30" s="67" t="str">
        <f t="shared" si="8"/>
        <v/>
      </c>
      <c r="AD30" s="67">
        <f t="shared" si="40"/>
        <v>12599.1</v>
      </c>
      <c r="AE30" s="67">
        <f t="shared" si="40"/>
        <v>0</v>
      </c>
      <c r="AF30" s="67" t="str">
        <f t="shared" si="9"/>
        <v/>
      </c>
      <c r="AG30" s="67">
        <f t="shared" si="40"/>
        <v>56379.9</v>
      </c>
      <c r="AH30" s="67">
        <f t="shared" si="40"/>
        <v>0</v>
      </c>
      <c r="AI30" s="67" t="str">
        <f t="shared" si="10"/>
        <v/>
      </c>
      <c r="AJ30" s="67">
        <f t="shared" si="40"/>
        <v>0</v>
      </c>
      <c r="AK30" s="67">
        <f t="shared" si="40"/>
        <v>0</v>
      </c>
      <c r="AL30" s="67" t="str">
        <f t="shared" si="11"/>
        <v/>
      </c>
      <c r="AM30" s="67">
        <f t="shared" si="40"/>
        <v>0</v>
      </c>
      <c r="AN30" s="67">
        <f t="shared" si="40"/>
        <v>0</v>
      </c>
      <c r="AO30" s="67" t="str">
        <f t="shared" si="12"/>
        <v/>
      </c>
      <c r="AP30" s="67">
        <f t="shared" si="40"/>
        <v>0</v>
      </c>
      <c r="AQ30" s="67">
        <f t="shared" si="40"/>
        <v>0</v>
      </c>
      <c r="AR30" s="67" t="str">
        <f t="shared" si="13"/>
        <v/>
      </c>
      <c r="AS30" s="73" t="s">
        <v>177</v>
      </c>
      <c r="AT30" s="77" t="s">
        <v>176</v>
      </c>
    </row>
    <row r="31" spans="1:46" s="11" customFormat="1" ht="25.5" customHeight="1" x14ac:dyDescent="0.25">
      <c r="A31" s="105"/>
      <c r="B31" s="106"/>
      <c r="C31" s="52" t="s">
        <v>100</v>
      </c>
      <c r="D31" s="107"/>
      <c r="E31" s="67">
        <v>2134</v>
      </c>
      <c r="F31" s="62">
        <f t="shared" ref="F31:G32" si="41">SUM(I31+L31+O31+R31+U31+X31+AA31+AD31+AG31+AJ31+AM31+AP31)</f>
        <v>2134</v>
      </c>
      <c r="G31" s="62">
        <f t="shared" si="41"/>
        <v>0</v>
      </c>
      <c r="H31" s="65" t="str">
        <f t="shared" si="1"/>
        <v/>
      </c>
      <c r="I31" s="65"/>
      <c r="J31" s="65"/>
      <c r="K31" s="65" t="str">
        <f t="shared" si="2"/>
        <v/>
      </c>
      <c r="L31" s="65"/>
      <c r="M31" s="65"/>
      <c r="N31" s="65" t="str">
        <f t="shared" si="3"/>
        <v/>
      </c>
      <c r="O31" s="65"/>
      <c r="P31" s="65"/>
      <c r="Q31" s="65" t="str">
        <f t="shared" si="4"/>
        <v/>
      </c>
      <c r="R31" s="65"/>
      <c r="S31" s="65"/>
      <c r="T31" s="65" t="str">
        <f t="shared" si="5"/>
        <v/>
      </c>
      <c r="U31" s="65"/>
      <c r="V31" s="65"/>
      <c r="W31" s="65" t="str">
        <f t="shared" si="6"/>
        <v/>
      </c>
      <c r="X31" s="65"/>
      <c r="Y31" s="65"/>
      <c r="Z31" s="65" t="str">
        <f t="shared" si="7"/>
        <v/>
      </c>
      <c r="AA31" s="65"/>
      <c r="AB31" s="65"/>
      <c r="AC31" s="65" t="str">
        <f t="shared" si="8"/>
        <v/>
      </c>
      <c r="AD31" s="65"/>
      <c r="AE31" s="65"/>
      <c r="AF31" s="65" t="str">
        <f t="shared" si="9"/>
        <v/>
      </c>
      <c r="AG31" s="65">
        <v>2134</v>
      </c>
      <c r="AH31" s="65"/>
      <c r="AI31" s="65" t="str">
        <f t="shared" si="10"/>
        <v/>
      </c>
      <c r="AJ31" s="65"/>
      <c r="AK31" s="65"/>
      <c r="AL31" s="65" t="str">
        <f t="shared" si="11"/>
        <v/>
      </c>
      <c r="AM31" s="65"/>
      <c r="AN31" s="65"/>
      <c r="AO31" s="65" t="str">
        <f t="shared" si="12"/>
        <v/>
      </c>
      <c r="AP31" s="65"/>
      <c r="AQ31" s="65"/>
      <c r="AR31" s="65" t="str">
        <f t="shared" si="13"/>
        <v/>
      </c>
      <c r="AS31" s="79"/>
      <c r="AT31" s="83"/>
    </row>
    <row r="32" spans="1:46" s="11" customFormat="1" ht="25.5" x14ac:dyDescent="0.25">
      <c r="A32" s="105"/>
      <c r="B32" s="106"/>
      <c r="C32" s="52" t="s">
        <v>1</v>
      </c>
      <c r="D32" s="107"/>
      <c r="E32" s="67">
        <v>43330.9</v>
      </c>
      <c r="F32" s="62">
        <f t="shared" si="41"/>
        <v>43330.9</v>
      </c>
      <c r="G32" s="62">
        <f t="shared" si="41"/>
        <v>0</v>
      </c>
      <c r="H32" s="62" t="str">
        <f t="shared" si="1"/>
        <v/>
      </c>
      <c r="I32" s="66"/>
      <c r="J32" s="66"/>
      <c r="K32" s="62" t="str">
        <f t="shared" si="2"/>
        <v/>
      </c>
      <c r="L32" s="66"/>
      <c r="M32" s="66"/>
      <c r="N32" s="62" t="str">
        <f t="shared" si="3"/>
        <v/>
      </c>
      <c r="O32" s="66"/>
      <c r="P32" s="66"/>
      <c r="Q32" s="62" t="str">
        <f t="shared" si="4"/>
        <v/>
      </c>
      <c r="R32" s="66"/>
      <c r="S32" s="66"/>
      <c r="T32" s="62" t="str">
        <f t="shared" si="5"/>
        <v/>
      </c>
      <c r="U32" s="66"/>
      <c r="V32" s="66"/>
      <c r="W32" s="62" t="str">
        <f t="shared" si="6"/>
        <v/>
      </c>
      <c r="X32" s="66"/>
      <c r="Y32" s="66"/>
      <c r="Z32" s="62" t="str">
        <f t="shared" si="7"/>
        <v/>
      </c>
      <c r="AA32" s="66"/>
      <c r="AB32" s="66"/>
      <c r="AC32" s="62" t="str">
        <f t="shared" si="8"/>
        <v/>
      </c>
      <c r="AD32" s="66"/>
      <c r="AE32" s="66"/>
      <c r="AF32" s="62" t="str">
        <f t="shared" si="9"/>
        <v/>
      </c>
      <c r="AG32" s="66">
        <v>43330.9</v>
      </c>
      <c r="AH32" s="66"/>
      <c r="AI32" s="62" t="str">
        <f t="shared" si="10"/>
        <v/>
      </c>
      <c r="AJ32" s="66"/>
      <c r="AK32" s="66"/>
      <c r="AL32" s="62" t="str">
        <f t="shared" si="11"/>
        <v/>
      </c>
      <c r="AM32" s="66"/>
      <c r="AN32" s="66"/>
      <c r="AO32" s="62" t="str">
        <f t="shared" si="12"/>
        <v/>
      </c>
      <c r="AP32" s="66"/>
      <c r="AQ32" s="66"/>
      <c r="AR32" s="62" t="str">
        <f t="shared" si="13"/>
        <v/>
      </c>
      <c r="AS32" s="79"/>
      <c r="AT32" s="83"/>
    </row>
    <row r="33" spans="1:46" s="11" customFormat="1" x14ac:dyDescent="0.25">
      <c r="A33" s="105"/>
      <c r="B33" s="106"/>
      <c r="C33" s="52" t="s">
        <v>16</v>
      </c>
      <c r="D33" s="107"/>
      <c r="E33" s="67">
        <f>E35+E36</f>
        <v>99628.800000000003</v>
      </c>
      <c r="F33" s="67">
        <f t="shared" ref="F33:AQ33" si="42">F35+F36</f>
        <v>95711.1</v>
      </c>
      <c r="G33" s="67">
        <f t="shared" ref="G33" si="43">G35+G36</f>
        <v>55722.600000000006</v>
      </c>
      <c r="H33" s="67">
        <f t="shared" si="1"/>
        <v>58.219579547199864</v>
      </c>
      <c r="I33" s="67">
        <f t="shared" si="42"/>
        <v>7000</v>
      </c>
      <c r="J33" s="67">
        <f t="shared" si="42"/>
        <v>0</v>
      </c>
      <c r="K33" s="67" t="str">
        <f t="shared" si="2"/>
        <v/>
      </c>
      <c r="L33" s="67">
        <f t="shared" si="42"/>
        <v>2000</v>
      </c>
      <c r="M33" s="67">
        <f t="shared" si="42"/>
        <v>5299.3</v>
      </c>
      <c r="N33" s="67">
        <f t="shared" si="3"/>
        <v>264.96499999999997</v>
      </c>
      <c r="O33" s="67">
        <f t="shared" si="42"/>
        <v>9000</v>
      </c>
      <c r="P33" s="67">
        <f t="shared" si="42"/>
        <v>31600.9</v>
      </c>
      <c r="Q33" s="67">
        <f t="shared" si="4"/>
        <v>351.12111111111113</v>
      </c>
      <c r="R33" s="67">
        <f t="shared" si="42"/>
        <v>13000</v>
      </c>
      <c r="S33" s="67">
        <f t="shared" si="42"/>
        <v>8741.5</v>
      </c>
      <c r="T33" s="67">
        <f t="shared" si="5"/>
        <v>67.242307692307691</v>
      </c>
      <c r="U33" s="67">
        <f t="shared" si="42"/>
        <v>5500</v>
      </c>
      <c r="V33" s="67">
        <f t="shared" si="42"/>
        <v>0</v>
      </c>
      <c r="W33" s="67" t="str">
        <f t="shared" si="6"/>
        <v/>
      </c>
      <c r="X33" s="67">
        <f t="shared" si="42"/>
        <v>19500</v>
      </c>
      <c r="Y33" s="67">
        <f t="shared" si="42"/>
        <v>10080.9</v>
      </c>
      <c r="Z33" s="67">
        <f t="shared" si="7"/>
        <v>51.696923076923078</v>
      </c>
      <c r="AA33" s="67">
        <f t="shared" si="42"/>
        <v>16197</v>
      </c>
      <c r="AB33" s="67">
        <f t="shared" si="42"/>
        <v>0</v>
      </c>
      <c r="AC33" s="67" t="str">
        <f t="shared" si="8"/>
        <v/>
      </c>
      <c r="AD33" s="67">
        <f t="shared" si="42"/>
        <v>12599.1</v>
      </c>
      <c r="AE33" s="67">
        <f t="shared" si="42"/>
        <v>0</v>
      </c>
      <c r="AF33" s="67" t="str">
        <f t="shared" si="9"/>
        <v/>
      </c>
      <c r="AG33" s="67">
        <f t="shared" si="42"/>
        <v>10915</v>
      </c>
      <c r="AH33" s="67">
        <f t="shared" si="42"/>
        <v>0</v>
      </c>
      <c r="AI33" s="67" t="str">
        <f t="shared" si="10"/>
        <v/>
      </c>
      <c r="AJ33" s="67">
        <f t="shared" si="42"/>
        <v>0</v>
      </c>
      <c r="AK33" s="67">
        <f t="shared" si="42"/>
        <v>0</v>
      </c>
      <c r="AL33" s="67" t="str">
        <f t="shared" si="11"/>
        <v/>
      </c>
      <c r="AM33" s="67">
        <f t="shared" si="42"/>
        <v>0</v>
      </c>
      <c r="AN33" s="67">
        <f t="shared" si="42"/>
        <v>0</v>
      </c>
      <c r="AO33" s="67" t="str">
        <f t="shared" si="12"/>
        <v/>
      </c>
      <c r="AP33" s="67">
        <f t="shared" si="42"/>
        <v>0</v>
      </c>
      <c r="AQ33" s="67">
        <f t="shared" si="42"/>
        <v>0</v>
      </c>
      <c r="AR33" s="67" t="str">
        <f t="shared" si="13"/>
        <v/>
      </c>
      <c r="AS33" s="79"/>
      <c r="AT33" s="83"/>
    </row>
    <row r="34" spans="1:46" s="11" customFormat="1" x14ac:dyDescent="0.25">
      <c r="A34" s="105"/>
      <c r="B34" s="106"/>
      <c r="C34" s="52" t="s">
        <v>3</v>
      </c>
      <c r="D34" s="107"/>
      <c r="E34" s="67"/>
      <c r="F34" s="67"/>
      <c r="G34" s="67"/>
      <c r="H34" s="65" t="str">
        <f t="shared" si="1"/>
        <v/>
      </c>
      <c r="I34" s="65"/>
      <c r="J34" s="65"/>
      <c r="K34" s="65" t="str">
        <f t="shared" si="2"/>
        <v/>
      </c>
      <c r="L34" s="65"/>
      <c r="M34" s="65"/>
      <c r="N34" s="65" t="str">
        <f t="shared" si="3"/>
        <v/>
      </c>
      <c r="O34" s="65"/>
      <c r="P34" s="65"/>
      <c r="Q34" s="65" t="str">
        <f t="shared" si="4"/>
        <v/>
      </c>
      <c r="R34" s="65"/>
      <c r="S34" s="65"/>
      <c r="T34" s="65" t="str">
        <f t="shared" si="5"/>
        <v/>
      </c>
      <c r="U34" s="65"/>
      <c r="V34" s="65"/>
      <c r="W34" s="65" t="str">
        <f t="shared" si="6"/>
        <v/>
      </c>
      <c r="X34" s="65"/>
      <c r="Y34" s="65"/>
      <c r="Z34" s="65" t="str">
        <f t="shared" si="7"/>
        <v/>
      </c>
      <c r="AA34" s="65"/>
      <c r="AB34" s="65"/>
      <c r="AC34" s="65" t="str">
        <f t="shared" si="8"/>
        <v/>
      </c>
      <c r="AD34" s="65"/>
      <c r="AE34" s="65"/>
      <c r="AF34" s="65" t="str">
        <f t="shared" si="9"/>
        <v/>
      </c>
      <c r="AG34" s="65"/>
      <c r="AH34" s="65"/>
      <c r="AI34" s="65" t="str">
        <f t="shared" si="10"/>
        <v/>
      </c>
      <c r="AJ34" s="65"/>
      <c r="AK34" s="65"/>
      <c r="AL34" s="65" t="str">
        <f t="shared" si="11"/>
        <v/>
      </c>
      <c r="AM34" s="65"/>
      <c r="AN34" s="65"/>
      <c r="AO34" s="65" t="str">
        <f t="shared" si="12"/>
        <v/>
      </c>
      <c r="AP34" s="65"/>
      <c r="AQ34" s="65"/>
      <c r="AR34" s="65" t="str">
        <f t="shared" si="13"/>
        <v/>
      </c>
      <c r="AS34" s="79"/>
      <c r="AT34" s="83"/>
    </row>
    <row r="35" spans="1:46" s="11" customFormat="1" ht="37.5" customHeight="1" x14ac:dyDescent="0.25">
      <c r="A35" s="105"/>
      <c r="B35" s="106"/>
      <c r="C35" s="52" t="s">
        <v>4</v>
      </c>
      <c r="D35" s="107"/>
      <c r="E35" s="67">
        <f>27000+14197+1000+46599.1</f>
        <v>88796.1</v>
      </c>
      <c r="F35" s="62">
        <f t="shared" ref="F35:G38" si="44">SUM(I35+L35+O35+R35+U35+X35+AA35+AD35+AG35+AJ35+AM35+AP35)</f>
        <v>84878.400000000009</v>
      </c>
      <c r="G35" s="62">
        <f t="shared" si="44"/>
        <v>55722.600000000006</v>
      </c>
      <c r="H35" s="62">
        <f t="shared" si="1"/>
        <v>65.649918000339312</v>
      </c>
      <c r="I35" s="66">
        <v>7000</v>
      </c>
      <c r="J35" s="66"/>
      <c r="K35" s="62" t="str">
        <f t="shared" si="2"/>
        <v/>
      </c>
      <c r="L35" s="66">
        <v>2000</v>
      </c>
      <c r="M35" s="66">
        <v>5299.3</v>
      </c>
      <c r="N35" s="62">
        <f t="shared" si="3"/>
        <v>264.96499999999997</v>
      </c>
      <c r="O35" s="66">
        <v>9000</v>
      </c>
      <c r="P35" s="66">
        <v>31600.9</v>
      </c>
      <c r="Q35" s="62">
        <f t="shared" si="4"/>
        <v>351.12111111111113</v>
      </c>
      <c r="R35" s="66">
        <v>13000</v>
      </c>
      <c r="S35" s="66">
        <v>8741.5</v>
      </c>
      <c r="T35" s="62">
        <f t="shared" si="5"/>
        <v>67.242307692307691</v>
      </c>
      <c r="U35" s="66">
        <v>5500</v>
      </c>
      <c r="V35" s="66"/>
      <c r="W35" s="62" t="str">
        <f t="shared" si="6"/>
        <v/>
      </c>
      <c r="X35" s="66">
        <v>19500</v>
      </c>
      <c r="Y35" s="66">
        <v>10080.9</v>
      </c>
      <c r="Z35" s="62">
        <f t="shared" si="7"/>
        <v>51.696923076923078</v>
      </c>
      <c r="AA35" s="66">
        <v>16197</v>
      </c>
      <c r="AB35" s="66"/>
      <c r="AC35" s="62" t="str">
        <f t="shared" si="8"/>
        <v/>
      </c>
      <c r="AD35" s="66">
        <v>12599.1</v>
      </c>
      <c r="AE35" s="66"/>
      <c r="AF35" s="62" t="str">
        <f t="shared" si="9"/>
        <v/>
      </c>
      <c r="AG35" s="66">
        <f>4000-3917.7</f>
        <v>82.300000000000182</v>
      </c>
      <c r="AH35" s="66"/>
      <c r="AI35" s="62" t="str">
        <f t="shared" si="10"/>
        <v/>
      </c>
      <c r="AJ35" s="66"/>
      <c r="AK35" s="66"/>
      <c r="AL35" s="62" t="str">
        <f t="shared" si="11"/>
        <v/>
      </c>
      <c r="AM35" s="66"/>
      <c r="AN35" s="66"/>
      <c r="AO35" s="62" t="str">
        <f t="shared" si="12"/>
        <v/>
      </c>
      <c r="AP35" s="66"/>
      <c r="AQ35" s="66"/>
      <c r="AR35" s="62" t="str">
        <f t="shared" si="13"/>
        <v/>
      </c>
      <c r="AS35" s="79"/>
      <c r="AT35" s="83"/>
    </row>
    <row r="36" spans="1:46" s="11" customFormat="1" ht="102" x14ac:dyDescent="0.25">
      <c r="A36" s="105"/>
      <c r="B36" s="106"/>
      <c r="C36" s="52" t="s">
        <v>27</v>
      </c>
      <c r="D36" s="107"/>
      <c r="E36" s="67">
        <v>10832.7</v>
      </c>
      <c r="F36" s="62">
        <f t="shared" si="44"/>
        <v>10832.7</v>
      </c>
      <c r="G36" s="62">
        <f t="shared" si="44"/>
        <v>0</v>
      </c>
      <c r="H36" s="62" t="str">
        <f t="shared" si="1"/>
        <v/>
      </c>
      <c r="I36" s="66"/>
      <c r="J36" s="66"/>
      <c r="K36" s="62" t="str">
        <f t="shared" si="2"/>
        <v/>
      </c>
      <c r="L36" s="66"/>
      <c r="M36" s="66"/>
      <c r="N36" s="62" t="str">
        <f t="shared" si="3"/>
        <v/>
      </c>
      <c r="O36" s="66"/>
      <c r="P36" s="66"/>
      <c r="Q36" s="62" t="str">
        <f t="shared" si="4"/>
        <v/>
      </c>
      <c r="R36" s="66"/>
      <c r="S36" s="66"/>
      <c r="T36" s="62" t="str">
        <f t="shared" si="5"/>
        <v/>
      </c>
      <c r="U36" s="66"/>
      <c r="V36" s="66"/>
      <c r="W36" s="62" t="str">
        <f t="shared" si="6"/>
        <v/>
      </c>
      <c r="X36" s="66"/>
      <c r="Y36" s="66"/>
      <c r="Z36" s="62" t="str">
        <f t="shared" si="7"/>
        <v/>
      </c>
      <c r="AA36" s="66"/>
      <c r="AB36" s="66"/>
      <c r="AC36" s="62" t="str">
        <f t="shared" si="8"/>
        <v/>
      </c>
      <c r="AD36" s="66"/>
      <c r="AE36" s="66"/>
      <c r="AF36" s="62" t="str">
        <f t="shared" si="9"/>
        <v/>
      </c>
      <c r="AG36" s="66">
        <v>10832.7</v>
      </c>
      <c r="AH36" s="66"/>
      <c r="AI36" s="62" t="str">
        <f t="shared" si="10"/>
        <v/>
      </c>
      <c r="AJ36" s="66"/>
      <c r="AK36" s="66"/>
      <c r="AL36" s="62" t="str">
        <f t="shared" si="11"/>
        <v/>
      </c>
      <c r="AM36" s="66"/>
      <c r="AN36" s="66"/>
      <c r="AO36" s="62" t="str">
        <f t="shared" si="12"/>
        <v/>
      </c>
      <c r="AP36" s="66"/>
      <c r="AQ36" s="66"/>
      <c r="AR36" s="62" t="str">
        <f t="shared" si="13"/>
        <v/>
      </c>
      <c r="AS36" s="74"/>
      <c r="AT36" s="78"/>
    </row>
    <row r="37" spans="1:46" s="11" customFormat="1" ht="72" customHeight="1" x14ac:dyDescent="0.25">
      <c r="A37" s="105" t="s">
        <v>141</v>
      </c>
      <c r="B37" s="106" t="s">
        <v>11</v>
      </c>
      <c r="C37" s="52" t="s">
        <v>0</v>
      </c>
      <c r="D37" s="107" t="s">
        <v>99</v>
      </c>
      <c r="E37" s="67">
        <f t="shared" ref="E37:AQ37" si="45">E38</f>
        <v>49203.4</v>
      </c>
      <c r="F37" s="67">
        <f t="shared" si="45"/>
        <v>49203.4</v>
      </c>
      <c r="G37" s="67">
        <f t="shared" si="45"/>
        <v>0</v>
      </c>
      <c r="H37" s="67" t="str">
        <f t="shared" si="1"/>
        <v/>
      </c>
      <c r="I37" s="67">
        <f t="shared" si="45"/>
        <v>0</v>
      </c>
      <c r="J37" s="67">
        <f t="shared" si="45"/>
        <v>0</v>
      </c>
      <c r="K37" s="67" t="str">
        <f t="shared" si="2"/>
        <v/>
      </c>
      <c r="L37" s="67">
        <f t="shared" si="45"/>
        <v>0</v>
      </c>
      <c r="M37" s="67">
        <f t="shared" si="45"/>
        <v>0</v>
      </c>
      <c r="N37" s="67" t="str">
        <f t="shared" si="3"/>
        <v/>
      </c>
      <c r="O37" s="67">
        <f t="shared" si="45"/>
        <v>0</v>
      </c>
      <c r="P37" s="67">
        <f t="shared" si="45"/>
        <v>0</v>
      </c>
      <c r="Q37" s="67" t="str">
        <f t="shared" si="4"/>
        <v/>
      </c>
      <c r="R37" s="67">
        <f t="shared" si="45"/>
        <v>0</v>
      </c>
      <c r="S37" s="67">
        <f t="shared" si="45"/>
        <v>0</v>
      </c>
      <c r="T37" s="67" t="str">
        <f t="shared" si="5"/>
        <v/>
      </c>
      <c r="U37" s="67">
        <f t="shared" si="45"/>
        <v>0</v>
      </c>
      <c r="V37" s="67">
        <f t="shared" si="45"/>
        <v>0</v>
      </c>
      <c r="W37" s="67" t="str">
        <f t="shared" si="6"/>
        <v/>
      </c>
      <c r="X37" s="67">
        <f t="shared" si="45"/>
        <v>0</v>
      </c>
      <c r="Y37" s="67">
        <f t="shared" si="45"/>
        <v>0</v>
      </c>
      <c r="Z37" s="67" t="str">
        <f t="shared" si="7"/>
        <v/>
      </c>
      <c r="AA37" s="67">
        <f t="shared" si="45"/>
        <v>0</v>
      </c>
      <c r="AB37" s="67">
        <f t="shared" si="45"/>
        <v>0</v>
      </c>
      <c r="AC37" s="67" t="str">
        <f t="shared" si="8"/>
        <v/>
      </c>
      <c r="AD37" s="67">
        <f t="shared" si="45"/>
        <v>0</v>
      </c>
      <c r="AE37" s="67">
        <f t="shared" si="45"/>
        <v>0</v>
      </c>
      <c r="AF37" s="67" t="str">
        <f t="shared" si="9"/>
        <v/>
      </c>
      <c r="AG37" s="67">
        <f t="shared" si="45"/>
        <v>49203.4</v>
      </c>
      <c r="AH37" s="67">
        <f t="shared" si="45"/>
        <v>0</v>
      </c>
      <c r="AI37" s="67" t="str">
        <f t="shared" si="10"/>
        <v/>
      </c>
      <c r="AJ37" s="67">
        <f t="shared" si="45"/>
        <v>0</v>
      </c>
      <c r="AK37" s="67">
        <f t="shared" si="45"/>
        <v>0</v>
      </c>
      <c r="AL37" s="67" t="str">
        <f t="shared" si="11"/>
        <v/>
      </c>
      <c r="AM37" s="67">
        <f t="shared" si="45"/>
        <v>0</v>
      </c>
      <c r="AN37" s="67">
        <f t="shared" si="45"/>
        <v>0</v>
      </c>
      <c r="AO37" s="67" t="str">
        <f t="shared" si="12"/>
        <v/>
      </c>
      <c r="AP37" s="67">
        <f t="shared" si="45"/>
        <v>0</v>
      </c>
      <c r="AQ37" s="67">
        <f t="shared" si="45"/>
        <v>0</v>
      </c>
      <c r="AR37" s="67" t="str">
        <f t="shared" si="13"/>
        <v/>
      </c>
      <c r="AS37" s="73" t="s">
        <v>178</v>
      </c>
      <c r="AT37" s="77"/>
    </row>
    <row r="38" spans="1:46" s="11" customFormat="1" ht="62.25" customHeight="1" x14ac:dyDescent="0.25">
      <c r="A38" s="105"/>
      <c r="B38" s="106"/>
      <c r="C38" s="52" t="s">
        <v>17</v>
      </c>
      <c r="D38" s="107"/>
      <c r="E38" s="67">
        <v>49203.4</v>
      </c>
      <c r="F38" s="62">
        <f t="shared" si="44"/>
        <v>49203.4</v>
      </c>
      <c r="G38" s="62">
        <f t="shared" si="44"/>
        <v>0</v>
      </c>
      <c r="H38" s="65" t="str">
        <f t="shared" si="1"/>
        <v/>
      </c>
      <c r="I38" s="65"/>
      <c r="J38" s="65"/>
      <c r="K38" s="65" t="str">
        <f t="shared" si="2"/>
        <v/>
      </c>
      <c r="L38" s="65"/>
      <c r="M38" s="65"/>
      <c r="N38" s="65" t="str">
        <f t="shared" si="3"/>
        <v/>
      </c>
      <c r="O38" s="65"/>
      <c r="P38" s="65"/>
      <c r="Q38" s="65" t="str">
        <f t="shared" si="4"/>
        <v/>
      </c>
      <c r="R38" s="65"/>
      <c r="S38" s="65"/>
      <c r="T38" s="65" t="str">
        <f t="shared" si="5"/>
        <v/>
      </c>
      <c r="U38" s="65"/>
      <c r="V38" s="65"/>
      <c r="W38" s="65" t="str">
        <f t="shared" si="6"/>
        <v/>
      </c>
      <c r="X38" s="65"/>
      <c r="Y38" s="65"/>
      <c r="Z38" s="65" t="str">
        <f t="shared" si="7"/>
        <v/>
      </c>
      <c r="AA38" s="65"/>
      <c r="AB38" s="65"/>
      <c r="AC38" s="65"/>
      <c r="AD38" s="65"/>
      <c r="AE38" s="65"/>
      <c r="AF38" s="65" t="str">
        <f t="shared" si="9"/>
        <v/>
      </c>
      <c r="AG38" s="65">
        <v>49203.4</v>
      </c>
      <c r="AH38" s="65"/>
      <c r="AI38" s="65" t="str">
        <f t="shared" si="10"/>
        <v/>
      </c>
      <c r="AJ38" s="65"/>
      <c r="AK38" s="65"/>
      <c r="AL38" s="65"/>
      <c r="AM38" s="65"/>
      <c r="AN38" s="65"/>
      <c r="AO38" s="65"/>
      <c r="AP38" s="65"/>
      <c r="AQ38" s="65"/>
      <c r="AR38" s="65" t="str">
        <f t="shared" si="13"/>
        <v/>
      </c>
      <c r="AS38" s="74"/>
      <c r="AT38" s="78"/>
    </row>
    <row r="39" spans="1:46" s="11" customFormat="1" ht="57.75" customHeight="1" x14ac:dyDescent="0.25">
      <c r="A39" s="105" t="s">
        <v>142</v>
      </c>
      <c r="B39" s="129" t="s">
        <v>70</v>
      </c>
      <c r="C39" s="52" t="s">
        <v>0</v>
      </c>
      <c r="D39" s="107" t="s">
        <v>10</v>
      </c>
      <c r="E39" s="67">
        <f t="shared" ref="E39:AQ39" si="46">E40</f>
        <v>61737.599999999999</v>
      </c>
      <c r="F39" s="67">
        <f t="shared" si="46"/>
        <v>61737.599999999999</v>
      </c>
      <c r="G39" s="67">
        <f t="shared" si="46"/>
        <v>0</v>
      </c>
      <c r="H39" s="67" t="str">
        <f t="shared" si="1"/>
        <v/>
      </c>
      <c r="I39" s="67">
        <f t="shared" si="46"/>
        <v>0</v>
      </c>
      <c r="J39" s="67">
        <f t="shared" si="46"/>
        <v>0</v>
      </c>
      <c r="K39" s="67" t="str">
        <f t="shared" si="2"/>
        <v/>
      </c>
      <c r="L39" s="67">
        <f t="shared" si="46"/>
        <v>0</v>
      </c>
      <c r="M39" s="67">
        <f t="shared" si="46"/>
        <v>0</v>
      </c>
      <c r="N39" s="67" t="str">
        <f t="shared" si="3"/>
        <v/>
      </c>
      <c r="O39" s="67">
        <f t="shared" si="46"/>
        <v>0</v>
      </c>
      <c r="P39" s="67">
        <f t="shared" si="46"/>
        <v>0</v>
      </c>
      <c r="Q39" s="67" t="str">
        <f t="shared" si="4"/>
        <v/>
      </c>
      <c r="R39" s="67">
        <f t="shared" si="46"/>
        <v>0</v>
      </c>
      <c r="S39" s="67">
        <f t="shared" si="46"/>
        <v>0</v>
      </c>
      <c r="T39" s="67" t="str">
        <f t="shared" si="5"/>
        <v/>
      </c>
      <c r="U39" s="67">
        <f t="shared" si="46"/>
        <v>0</v>
      </c>
      <c r="V39" s="67">
        <f t="shared" si="46"/>
        <v>0</v>
      </c>
      <c r="W39" s="67" t="str">
        <f t="shared" si="6"/>
        <v/>
      </c>
      <c r="X39" s="67">
        <f t="shared" si="46"/>
        <v>0</v>
      </c>
      <c r="Y39" s="67">
        <f t="shared" si="46"/>
        <v>0</v>
      </c>
      <c r="Z39" s="67" t="str">
        <f t="shared" si="7"/>
        <v/>
      </c>
      <c r="AA39" s="67">
        <f t="shared" si="46"/>
        <v>0</v>
      </c>
      <c r="AB39" s="67">
        <f t="shared" si="46"/>
        <v>0</v>
      </c>
      <c r="AC39" s="67" t="str">
        <f t="shared" si="8"/>
        <v/>
      </c>
      <c r="AD39" s="67">
        <f t="shared" si="46"/>
        <v>0</v>
      </c>
      <c r="AE39" s="67">
        <f t="shared" si="46"/>
        <v>0</v>
      </c>
      <c r="AF39" s="67" t="str">
        <f t="shared" si="9"/>
        <v/>
      </c>
      <c r="AG39" s="67">
        <f t="shared" si="46"/>
        <v>61737.599999999999</v>
      </c>
      <c r="AH39" s="67">
        <f t="shared" si="46"/>
        <v>0</v>
      </c>
      <c r="AI39" s="67" t="str">
        <f t="shared" si="10"/>
        <v/>
      </c>
      <c r="AJ39" s="67">
        <f t="shared" si="46"/>
        <v>0</v>
      </c>
      <c r="AK39" s="67">
        <f t="shared" si="46"/>
        <v>0</v>
      </c>
      <c r="AL39" s="67" t="str">
        <f t="shared" si="11"/>
        <v/>
      </c>
      <c r="AM39" s="67">
        <f t="shared" si="46"/>
        <v>0</v>
      </c>
      <c r="AN39" s="67">
        <f t="shared" si="46"/>
        <v>0</v>
      </c>
      <c r="AO39" s="67" t="str">
        <f t="shared" si="12"/>
        <v/>
      </c>
      <c r="AP39" s="67">
        <f t="shared" si="46"/>
        <v>0</v>
      </c>
      <c r="AQ39" s="67">
        <f t="shared" si="46"/>
        <v>0</v>
      </c>
      <c r="AR39" s="67" t="str">
        <f t="shared" si="13"/>
        <v/>
      </c>
      <c r="AS39" s="73" t="s">
        <v>179</v>
      </c>
      <c r="AT39" s="77"/>
    </row>
    <row r="40" spans="1:46" s="11" customFormat="1" ht="66.75" customHeight="1" x14ac:dyDescent="0.25">
      <c r="A40" s="105"/>
      <c r="B40" s="129"/>
      <c r="C40" s="52" t="s">
        <v>17</v>
      </c>
      <c r="D40" s="107"/>
      <c r="E40" s="67">
        <f>54020+7717.6</f>
        <v>61737.599999999999</v>
      </c>
      <c r="F40" s="62">
        <f t="shared" ref="F40:G42" si="47">SUM(I40+L40+O40+R40+U40+X40+AA40+AD40+AG40+AJ40+AM40+AP40)</f>
        <v>61737.599999999999</v>
      </c>
      <c r="G40" s="62">
        <f t="shared" si="47"/>
        <v>0</v>
      </c>
      <c r="H40" s="62" t="str">
        <f t="shared" si="1"/>
        <v/>
      </c>
      <c r="I40" s="66"/>
      <c r="J40" s="66"/>
      <c r="K40" s="62" t="str">
        <f t="shared" si="2"/>
        <v/>
      </c>
      <c r="L40" s="66"/>
      <c r="M40" s="66"/>
      <c r="N40" s="62" t="str">
        <f t="shared" si="3"/>
        <v/>
      </c>
      <c r="O40" s="66"/>
      <c r="P40" s="66"/>
      <c r="Q40" s="62" t="str">
        <f t="shared" si="4"/>
        <v/>
      </c>
      <c r="R40" s="66"/>
      <c r="S40" s="66"/>
      <c r="T40" s="62" t="str">
        <f t="shared" si="5"/>
        <v/>
      </c>
      <c r="U40" s="66"/>
      <c r="V40" s="66"/>
      <c r="W40" s="62" t="str">
        <f t="shared" si="6"/>
        <v/>
      </c>
      <c r="X40" s="66"/>
      <c r="Y40" s="66"/>
      <c r="Z40" s="62" t="str">
        <f t="shared" si="7"/>
        <v/>
      </c>
      <c r="AA40" s="66"/>
      <c r="AB40" s="66"/>
      <c r="AC40" s="62" t="str">
        <f t="shared" si="8"/>
        <v/>
      </c>
      <c r="AD40" s="66"/>
      <c r="AE40" s="66"/>
      <c r="AF40" s="62" t="str">
        <f t="shared" si="9"/>
        <v/>
      </c>
      <c r="AG40" s="66">
        <v>61737.599999999999</v>
      </c>
      <c r="AH40" s="66"/>
      <c r="AI40" s="62" t="str">
        <f t="shared" si="10"/>
        <v/>
      </c>
      <c r="AJ40" s="66"/>
      <c r="AK40" s="66"/>
      <c r="AL40" s="62" t="str">
        <f t="shared" si="11"/>
        <v/>
      </c>
      <c r="AM40" s="66"/>
      <c r="AN40" s="66"/>
      <c r="AO40" s="62" t="str">
        <f t="shared" si="12"/>
        <v/>
      </c>
      <c r="AP40" s="66"/>
      <c r="AQ40" s="66"/>
      <c r="AR40" s="62" t="str">
        <f t="shared" si="13"/>
        <v/>
      </c>
      <c r="AS40" s="74"/>
      <c r="AT40" s="78"/>
    </row>
    <row r="41" spans="1:46" s="11" customFormat="1" ht="27" customHeight="1" x14ac:dyDescent="0.25">
      <c r="A41" s="135" t="s">
        <v>143</v>
      </c>
      <c r="B41" s="132" t="s">
        <v>171</v>
      </c>
      <c r="C41" s="52" t="s">
        <v>0</v>
      </c>
      <c r="D41" s="109" t="s">
        <v>99</v>
      </c>
      <c r="E41" s="67">
        <f t="shared" ref="E41:AQ41" si="48">E42</f>
        <v>30356.9</v>
      </c>
      <c r="F41" s="67">
        <f t="shared" si="48"/>
        <v>30356.9</v>
      </c>
      <c r="G41" s="67">
        <f t="shared" si="48"/>
        <v>0</v>
      </c>
      <c r="H41" s="67" t="str">
        <f t="shared" si="1"/>
        <v/>
      </c>
      <c r="I41" s="67">
        <f t="shared" si="48"/>
        <v>0</v>
      </c>
      <c r="J41" s="67">
        <f t="shared" si="48"/>
        <v>0</v>
      </c>
      <c r="K41" s="67" t="str">
        <f t="shared" si="2"/>
        <v/>
      </c>
      <c r="L41" s="67">
        <f t="shared" si="48"/>
        <v>0</v>
      </c>
      <c r="M41" s="67">
        <f t="shared" si="48"/>
        <v>0</v>
      </c>
      <c r="N41" s="67" t="str">
        <f t="shared" si="3"/>
        <v/>
      </c>
      <c r="O41" s="67">
        <f t="shared" si="48"/>
        <v>0</v>
      </c>
      <c r="P41" s="67">
        <f t="shared" si="48"/>
        <v>0</v>
      </c>
      <c r="Q41" s="67" t="str">
        <f t="shared" si="4"/>
        <v/>
      </c>
      <c r="R41" s="67">
        <f t="shared" si="48"/>
        <v>0</v>
      </c>
      <c r="S41" s="67">
        <f t="shared" si="48"/>
        <v>0</v>
      </c>
      <c r="T41" s="67" t="str">
        <f t="shared" si="5"/>
        <v/>
      </c>
      <c r="U41" s="67">
        <f t="shared" si="48"/>
        <v>0</v>
      </c>
      <c r="V41" s="67">
        <f t="shared" si="48"/>
        <v>0</v>
      </c>
      <c r="W41" s="67" t="str">
        <f t="shared" si="6"/>
        <v/>
      </c>
      <c r="X41" s="67">
        <f t="shared" si="48"/>
        <v>0</v>
      </c>
      <c r="Y41" s="67">
        <f t="shared" si="48"/>
        <v>0</v>
      </c>
      <c r="Z41" s="67" t="str">
        <f t="shared" si="7"/>
        <v/>
      </c>
      <c r="AA41" s="67">
        <f t="shared" si="48"/>
        <v>0</v>
      </c>
      <c r="AB41" s="67">
        <f t="shared" si="48"/>
        <v>0</v>
      </c>
      <c r="AC41" s="67" t="str">
        <f t="shared" si="8"/>
        <v/>
      </c>
      <c r="AD41" s="67">
        <f t="shared" si="48"/>
        <v>9107.1</v>
      </c>
      <c r="AE41" s="67">
        <f t="shared" si="48"/>
        <v>0</v>
      </c>
      <c r="AF41" s="67" t="str">
        <f t="shared" si="9"/>
        <v/>
      </c>
      <c r="AG41" s="67">
        <f t="shared" si="48"/>
        <v>10624.9</v>
      </c>
      <c r="AH41" s="67">
        <f t="shared" si="48"/>
        <v>0</v>
      </c>
      <c r="AI41" s="67" t="str">
        <f t="shared" si="10"/>
        <v/>
      </c>
      <c r="AJ41" s="67">
        <f t="shared" si="48"/>
        <v>10624.9</v>
      </c>
      <c r="AK41" s="67">
        <f t="shared" si="48"/>
        <v>0</v>
      </c>
      <c r="AL41" s="67" t="str">
        <f t="shared" si="11"/>
        <v/>
      </c>
      <c r="AM41" s="67">
        <f t="shared" si="48"/>
        <v>0</v>
      </c>
      <c r="AN41" s="67">
        <f t="shared" si="48"/>
        <v>0</v>
      </c>
      <c r="AO41" s="67" t="str">
        <f t="shared" si="12"/>
        <v/>
      </c>
      <c r="AP41" s="67">
        <f t="shared" si="48"/>
        <v>0</v>
      </c>
      <c r="AQ41" s="67">
        <f t="shared" si="48"/>
        <v>0</v>
      </c>
      <c r="AR41" s="67" t="str">
        <f t="shared" si="13"/>
        <v/>
      </c>
      <c r="AS41" s="73" t="s">
        <v>192</v>
      </c>
      <c r="AT41" s="77"/>
    </row>
    <row r="42" spans="1:46" s="11" customFormat="1" ht="33.75" customHeight="1" x14ac:dyDescent="0.25">
      <c r="A42" s="136"/>
      <c r="B42" s="133"/>
      <c r="C42" s="52" t="s">
        <v>17</v>
      </c>
      <c r="D42" s="110"/>
      <c r="E42" s="62">
        <v>30356.9</v>
      </c>
      <c r="F42" s="62">
        <f t="shared" si="47"/>
        <v>30356.9</v>
      </c>
      <c r="G42" s="62">
        <f t="shared" si="47"/>
        <v>0</v>
      </c>
      <c r="H42" s="65" t="str">
        <f t="shared" si="1"/>
        <v/>
      </c>
      <c r="I42" s="65"/>
      <c r="J42" s="65"/>
      <c r="K42" s="65" t="str">
        <f t="shared" si="2"/>
        <v/>
      </c>
      <c r="L42" s="65"/>
      <c r="M42" s="65"/>
      <c r="N42" s="65" t="str">
        <f t="shared" si="3"/>
        <v/>
      </c>
      <c r="O42" s="65"/>
      <c r="P42" s="65"/>
      <c r="Q42" s="65" t="str">
        <f t="shared" si="4"/>
        <v/>
      </c>
      <c r="R42" s="65"/>
      <c r="S42" s="65"/>
      <c r="T42" s="65" t="str">
        <f t="shared" si="5"/>
        <v/>
      </c>
      <c r="U42" s="65"/>
      <c r="V42" s="65"/>
      <c r="W42" s="65" t="str">
        <f t="shared" si="6"/>
        <v/>
      </c>
      <c r="X42" s="65"/>
      <c r="Y42" s="65"/>
      <c r="Z42" s="65" t="str">
        <f t="shared" si="7"/>
        <v/>
      </c>
      <c r="AA42" s="65"/>
      <c r="AB42" s="65"/>
      <c r="AC42" s="65" t="str">
        <f t="shared" si="8"/>
        <v/>
      </c>
      <c r="AD42" s="65">
        <v>9107.1</v>
      </c>
      <c r="AE42" s="65"/>
      <c r="AF42" s="65" t="str">
        <f t="shared" ref="AF42" si="49">IF(AE42=0,"",AE42*100/AD42)</f>
        <v/>
      </c>
      <c r="AG42" s="65">
        <v>10624.9</v>
      </c>
      <c r="AH42" s="65"/>
      <c r="AI42" s="65" t="str">
        <f t="shared" ref="AI42" si="50">IF(AH42=0,"",AH42*100/AG42)</f>
        <v/>
      </c>
      <c r="AJ42" s="65">
        <v>10624.9</v>
      </c>
      <c r="AK42" s="65"/>
      <c r="AL42" s="65" t="str">
        <f t="shared" si="11"/>
        <v/>
      </c>
      <c r="AM42" s="65"/>
      <c r="AN42" s="65"/>
      <c r="AO42" s="65" t="str">
        <f t="shared" si="12"/>
        <v/>
      </c>
      <c r="AP42" s="70"/>
      <c r="AQ42" s="65"/>
      <c r="AR42" s="65" t="str">
        <f t="shared" si="13"/>
        <v/>
      </c>
      <c r="AS42" s="79"/>
      <c r="AT42" s="83"/>
    </row>
    <row r="43" spans="1:46" s="11" customFormat="1" ht="69.75" customHeight="1" x14ac:dyDescent="0.25">
      <c r="A43" s="137"/>
      <c r="B43" s="134"/>
      <c r="C43" s="36" t="s">
        <v>63</v>
      </c>
      <c r="D43" s="111"/>
      <c r="E43" s="62">
        <v>30356.9</v>
      </c>
      <c r="F43" s="62">
        <f t="shared" ref="F43:G63" si="51">SUM(I43+L43+O43+R43+U43+X43+AA43+AD43+AG43+AJ43+AM43+AP43)</f>
        <v>30356.9</v>
      </c>
      <c r="G43" s="62">
        <f t="shared" si="51"/>
        <v>0</v>
      </c>
      <c r="H43" s="65" t="str">
        <f t="shared" si="1"/>
        <v/>
      </c>
      <c r="I43" s="65"/>
      <c r="J43" s="65"/>
      <c r="K43" s="65" t="str">
        <f t="shared" si="2"/>
        <v/>
      </c>
      <c r="L43" s="65"/>
      <c r="M43" s="65"/>
      <c r="N43" s="65" t="str">
        <f t="shared" si="3"/>
        <v/>
      </c>
      <c r="O43" s="65"/>
      <c r="P43" s="65"/>
      <c r="Q43" s="65" t="str">
        <f t="shared" si="4"/>
        <v/>
      </c>
      <c r="R43" s="65"/>
      <c r="S43" s="65"/>
      <c r="T43" s="65" t="str">
        <f t="shared" si="5"/>
        <v/>
      </c>
      <c r="U43" s="65"/>
      <c r="V43" s="65"/>
      <c r="W43" s="65" t="str">
        <f t="shared" si="6"/>
        <v/>
      </c>
      <c r="X43" s="65"/>
      <c r="Y43" s="65"/>
      <c r="Z43" s="65" t="str">
        <f t="shared" si="7"/>
        <v/>
      </c>
      <c r="AA43" s="65"/>
      <c r="AB43" s="65"/>
      <c r="AC43" s="65" t="str">
        <f t="shared" si="8"/>
        <v/>
      </c>
      <c r="AD43" s="65">
        <v>9107.1</v>
      </c>
      <c r="AE43" s="65"/>
      <c r="AF43" s="65" t="str">
        <f t="shared" si="9"/>
        <v/>
      </c>
      <c r="AG43" s="65">
        <v>10624.9</v>
      </c>
      <c r="AH43" s="65"/>
      <c r="AI43" s="65" t="str">
        <f t="shared" si="10"/>
        <v/>
      </c>
      <c r="AJ43" s="65">
        <v>10624.9</v>
      </c>
      <c r="AK43" s="65"/>
      <c r="AL43" s="65" t="str">
        <f t="shared" si="11"/>
        <v/>
      </c>
      <c r="AM43" s="65"/>
      <c r="AN43" s="65"/>
      <c r="AO43" s="65" t="str">
        <f t="shared" si="12"/>
        <v/>
      </c>
      <c r="AP43" s="70"/>
      <c r="AQ43" s="65"/>
      <c r="AR43" s="65" t="str">
        <f t="shared" si="13"/>
        <v/>
      </c>
      <c r="AS43" s="74"/>
      <c r="AT43" s="78"/>
    </row>
    <row r="44" spans="1:46" s="11" customFormat="1" ht="33.75" customHeight="1" x14ac:dyDescent="0.25">
      <c r="A44" s="105" t="s">
        <v>144</v>
      </c>
      <c r="B44" s="106" t="s">
        <v>68</v>
      </c>
      <c r="C44" s="52" t="s">
        <v>0</v>
      </c>
      <c r="D44" s="108" t="s">
        <v>10</v>
      </c>
      <c r="E44" s="67">
        <f t="shared" ref="E44:AQ44" si="52">E45</f>
        <v>5582.5</v>
      </c>
      <c r="F44" s="67">
        <f t="shared" si="52"/>
        <v>5582.5</v>
      </c>
      <c r="G44" s="67">
        <f t="shared" si="52"/>
        <v>5579.8</v>
      </c>
      <c r="H44" s="67">
        <f t="shared" si="1"/>
        <v>99.951634572324224</v>
      </c>
      <c r="I44" s="67">
        <f t="shared" si="52"/>
        <v>0</v>
      </c>
      <c r="J44" s="67">
        <f t="shared" si="52"/>
        <v>0</v>
      </c>
      <c r="K44" s="67" t="str">
        <f t="shared" si="2"/>
        <v/>
      </c>
      <c r="L44" s="67">
        <f t="shared" si="52"/>
        <v>0</v>
      </c>
      <c r="M44" s="67">
        <f t="shared" si="52"/>
        <v>0</v>
      </c>
      <c r="N44" s="67" t="str">
        <f t="shared" si="3"/>
        <v/>
      </c>
      <c r="O44" s="67">
        <f t="shared" si="52"/>
        <v>5582.5</v>
      </c>
      <c r="P44" s="67">
        <f t="shared" si="52"/>
        <v>0</v>
      </c>
      <c r="Q44" s="67" t="str">
        <f t="shared" si="4"/>
        <v/>
      </c>
      <c r="R44" s="67">
        <f t="shared" si="52"/>
        <v>0</v>
      </c>
      <c r="S44" s="67">
        <f t="shared" si="52"/>
        <v>5579.8</v>
      </c>
      <c r="T44" s="67"/>
      <c r="U44" s="67">
        <f t="shared" si="52"/>
        <v>0</v>
      </c>
      <c r="V44" s="67">
        <f t="shared" si="52"/>
        <v>0</v>
      </c>
      <c r="W44" s="67" t="str">
        <f t="shared" si="6"/>
        <v/>
      </c>
      <c r="X44" s="67">
        <f t="shared" si="52"/>
        <v>0</v>
      </c>
      <c r="Y44" s="67">
        <f t="shared" si="52"/>
        <v>0</v>
      </c>
      <c r="Z44" s="67" t="str">
        <f t="shared" si="7"/>
        <v/>
      </c>
      <c r="AA44" s="67">
        <f t="shared" si="52"/>
        <v>0</v>
      </c>
      <c r="AB44" s="67">
        <f t="shared" si="52"/>
        <v>0</v>
      </c>
      <c r="AC44" s="67" t="str">
        <f t="shared" si="8"/>
        <v/>
      </c>
      <c r="AD44" s="67">
        <f t="shared" si="52"/>
        <v>0</v>
      </c>
      <c r="AE44" s="67">
        <f t="shared" si="52"/>
        <v>0</v>
      </c>
      <c r="AF44" s="67" t="str">
        <f t="shared" si="9"/>
        <v/>
      </c>
      <c r="AG44" s="67">
        <f t="shared" si="52"/>
        <v>0</v>
      </c>
      <c r="AH44" s="67">
        <f t="shared" si="52"/>
        <v>0</v>
      </c>
      <c r="AI44" s="67" t="str">
        <f t="shared" si="10"/>
        <v/>
      </c>
      <c r="AJ44" s="67">
        <f t="shared" si="52"/>
        <v>0</v>
      </c>
      <c r="AK44" s="67">
        <f t="shared" si="52"/>
        <v>0</v>
      </c>
      <c r="AL44" s="67" t="str">
        <f t="shared" si="11"/>
        <v/>
      </c>
      <c r="AM44" s="67">
        <f t="shared" si="52"/>
        <v>0</v>
      </c>
      <c r="AN44" s="67">
        <f t="shared" si="52"/>
        <v>0</v>
      </c>
      <c r="AO44" s="67" t="str">
        <f t="shared" si="12"/>
        <v/>
      </c>
      <c r="AP44" s="67">
        <f t="shared" si="52"/>
        <v>0</v>
      </c>
      <c r="AQ44" s="67">
        <f t="shared" si="52"/>
        <v>0</v>
      </c>
      <c r="AR44" s="67" t="str">
        <f t="shared" si="13"/>
        <v/>
      </c>
      <c r="AS44" s="73" t="s">
        <v>166</v>
      </c>
      <c r="AT44" s="77" t="s">
        <v>132</v>
      </c>
    </row>
    <row r="45" spans="1:46" s="11" customFormat="1" ht="34.5" customHeight="1" x14ac:dyDescent="0.25">
      <c r="A45" s="105"/>
      <c r="B45" s="106"/>
      <c r="C45" s="52" t="s">
        <v>17</v>
      </c>
      <c r="D45" s="108"/>
      <c r="E45" s="67">
        <v>5582.5</v>
      </c>
      <c r="F45" s="62">
        <f t="shared" si="51"/>
        <v>5582.5</v>
      </c>
      <c r="G45" s="62">
        <f t="shared" si="51"/>
        <v>5579.8</v>
      </c>
      <c r="H45" s="65">
        <f t="shared" si="1"/>
        <v>99.951634572324224</v>
      </c>
      <c r="I45" s="65"/>
      <c r="J45" s="65"/>
      <c r="K45" s="65" t="str">
        <f t="shared" si="2"/>
        <v/>
      </c>
      <c r="L45" s="65"/>
      <c r="M45" s="65"/>
      <c r="N45" s="65" t="str">
        <f t="shared" si="3"/>
        <v/>
      </c>
      <c r="O45" s="70">
        <v>5582.5</v>
      </c>
      <c r="P45" s="65">
        <v>0</v>
      </c>
      <c r="Q45" s="65" t="str">
        <f t="shared" si="4"/>
        <v/>
      </c>
      <c r="R45" s="65"/>
      <c r="S45" s="65">
        <v>5579.8</v>
      </c>
      <c r="T45" s="65"/>
      <c r="U45" s="65"/>
      <c r="V45" s="65"/>
      <c r="W45" s="65" t="str">
        <f t="shared" si="6"/>
        <v/>
      </c>
      <c r="X45" s="65"/>
      <c r="Y45" s="65"/>
      <c r="Z45" s="65" t="str">
        <f t="shared" si="7"/>
        <v/>
      </c>
      <c r="AA45" s="65"/>
      <c r="AB45" s="65"/>
      <c r="AC45" s="65" t="str">
        <f t="shared" si="8"/>
        <v/>
      </c>
      <c r="AD45" s="65"/>
      <c r="AE45" s="65"/>
      <c r="AF45" s="65" t="str">
        <f t="shared" si="9"/>
        <v/>
      </c>
      <c r="AG45" s="65"/>
      <c r="AH45" s="65"/>
      <c r="AI45" s="65" t="str">
        <f t="shared" si="10"/>
        <v/>
      </c>
      <c r="AJ45" s="65"/>
      <c r="AK45" s="65"/>
      <c r="AL45" s="65" t="str">
        <f t="shared" si="11"/>
        <v/>
      </c>
      <c r="AM45" s="65"/>
      <c r="AN45" s="65"/>
      <c r="AO45" s="65" t="str">
        <f t="shared" si="12"/>
        <v/>
      </c>
      <c r="AP45" s="65"/>
      <c r="AQ45" s="65"/>
      <c r="AR45" s="65" t="str">
        <f t="shared" si="13"/>
        <v/>
      </c>
      <c r="AS45" s="74"/>
      <c r="AT45" s="78"/>
    </row>
    <row r="46" spans="1:46" s="11" customFormat="1" x14ac:dyDescent="0.25">
      <c r="A46" s="105" t="s">
        <v>145</v>
      </c>
      <c r="B46" s="106" t="s">
        <v>75</v>
      </c>
      <c r="C46" s="52" t="s">
        <v>0</v>
      </c>
      <c r="D46" s="107" t="s">
        <v>99</v>
      </c>
      <c r="E46" s="67">
        <f>E47</f>
        <v>26065</v>
      </c>
      <c r="F46" s="67">
        <f t="shared" ref="F46:AQ46" si="53">F47</f>
        <v>26065</v>
      </c>
      <c r="G46" s="67">
        <f t="shared" si="53"/>
        <v>3624.7</v>
      </c>
      <c r="H46" s="67">
        <f t="shared" si="1"/>
        <v>13.90638787646269</v>
      </c>
      <c r="I46" s="67">
        <f t="shared" si="53"/>
        <v>0</v>
      </c>
      <c r="J46" s="67">
        <f t="shared" si="53"/>
        <v>0</v>
      </c>
      <c r="K46" s="67" t="str">
        <f t="shared" si="2"/>
        <v/>
      </c>
      <c r="L46" s="67">
        <f t="shared" si="53"/>
        <v>0</v>
      </c>
      <c r="M46" s="67">
        <f t="shared" si="53"/>
        <v>0</v>
      </c>
      <c r="N46" s="67" t="str">
        <f t="shared" si="3"/>
        <v/>
      </c>
      <c r="O46" s="67">
        <f t="shared" si="53"/>
        <v>0</v>
      </c>
      <c r="P46" s="67">
        <f t="shared" si="53"/>
        <v>0</v>
      </c>
      <c r="Q46" s="67" t="str">
        <f t="shared" si="4"/>
        <v/>
      </c>
      <c r="R46" s="67">
        <f t="shared" si="53"/>
        <v>0</v>
      </c>
      <c r="S46" s="67">
        <f t="shared" si="53"/>
        <v>0</v>
      </c>
      <c r="T46" s="67" t="str">
        <f t="shared" si="5"/>
        <v/>
      </c>
      <c r="U46" s="67">
        <f t="shared" si="53"/>
        <v>0</v>
      </c>
      <c r="V46" s="67">
        <f t="shared" si="53"/>
        <v>3624.7</v>
      </c>
      <c r="W46" s="67"/>
      <c r="X46" s="67">
        <f t="shared" si="53"/>
        <v>0</v>
      </c>
      <c r="Y46" s="67">
        <f t="shared" si="53"/>
        <v>0</v>
      </c>
      <c r="Z46" s="67" t="str">
        <f t="shared" si="7"/>
        <v/>
      </c>
      <c r="AA46" s="67">
        <f t="shared" si="53"/>
        <v>0</v>
      </c>
      <c r="AB46" s="67">
        <f t="shared" si="53"/>
        <v>0</v>
      </c>
      <c r="AC46" s="67" t="str">
        <f t="shared" si="8"/>
        <v/>
      </c>
      <c r="AD46" s="67">
        <f t="shared" si="53"/>
        <v>0</v>
      </c>
      <c r="AE46" s="67">
        <f t="shared" si="53"/>
        <v>0</v>
      </c>
      <c r="AF46" s="67" t="str">
        <f t="shared" si="9"/>
        <v/>
      </c>
      <c r="AG46" s="67">
        <f t="shared" si="53"/>
        <v>0</v>
      </c>
      <c r="AH46" s="67">
        <f t="shared" si="53"/>
        <v>0</v>
      </c>
      <c r="AI46" s="67" t="str">
        <f t="shared" si="10"/>
        <v/>
      </c>
      <c r="AJ46" s="67">
        <f t="shared" si="53"/>
        <v>26065</v>
      </c>
      <c r="AK46" s="67">
        <f t="shared" si="53"/>
        <v>0</v>
      </c>
      <c r="AL46" s="67" t="str">
        <f t="shared" si="11"/>
        <v/>
      </c>
      <c r="AM46" s="67">
        <f t="shared" si="53"/>
        <v>0</v>
      </c>
      <c r="AN46" s="67">
        <f t="shared" si="53"/>
        <v>0</v>
      </c>
      <c r="AO46" s="67" t="str">
        <f t="shared" si="12"/>
        <v/>
      </c>
      <c r="AP46" s="67">
        <f t="shared" si="53"/>
        <v>0</v>
      </c>
      <c r="AQ46" s="67">
        <f t="shared" si="53"/>
        <v>0</v>
      </c>
      <c r="AR46" s="67" t="str">
        <f t="shared" si="13"/>
        <v/>
      </c>
      <c r="AS46" s="73" t="s">
        <v>180</v>
      </c>
      <c r="AT46" s="77"/>
    </row>
    <row r="47" spans="1:46" s="11" customFormat="1" x14ac:dyDescent="0.25">
      <c r="A47" s="105"/>
      <c r="B47" s="106"/>
      <c r="C47" s="52" t="s">
        <v>17</v>
      </c>
      <c r="D47" s="107"/>
      <c r="E47" s="67">
        <f>E48</f>
        <v>26065</v>
      </c>
      <c r="F47" s="62">
        <f t="shared" si="51"/>
        <v>26065</v>
      </c>
      <c r="G47" s="62">
        <f t="shared" si="51"/>
        <v>3624.7</v>
      </c>
      <c r="H47" s="65">
        <f t="shared" si="1"/>
        <v>13.90638787646269</v>
      </c>
      <c r="I47" s="65"/>
      <c r="J47" s="65"/>
      <c r="K47" s="65" t="str">
        <f t="shared" si="2"/>
        <v/>
      </c>
      <c r="L47" s="65"/>
      <c r="M47" s="65"/>
      <c r="N47" s="65" t="str">
        <f t="shared" si="3"/>
        <v/>
      </c>
      <c r="O47" s="65"/>
      <c r="P47" s="65"/>
      <c r="Q47" s="65" t="str">
        <f t="shared" si="4"/>
        <v/>
      </c>
      <c r="R47" s="65"/>
      <c r="S47" s="65"/>
      <c r="T47" s="65" t="str">
        <f t="shared" si="5"/>
        <v/>
      </c>
      <c r="U47" s="65"/>
      <c r="V47" s="65">
        <v>3624.7</v>
      </c>
      <c r="W47" s="65"/>
      <c r="X47" s="65"/>
      <c r="Y47" s="65"/>
      <c r="Z47" s="65" t="str">
        <f t="shared" si="7"/>
        <v/>
      </c>
      <c r="AA47" s="65"/>
      <c r="AB47" s="65"/>
      <c r="AC47" s="65" t="str">
        <f t="shared" si="8"/>
        <v/>
      </c>
      <c r="AD47" s="65"/>
      <c r="AE47" s="65"/>
      <c r="AF47" s="65" t="str">
        <f t="shared" si="9"/>
        <v/>
      </c>
      <c r="AG47" s="65"/>
      <c r="AH47" s="65"/>
      <c r="AI47" s="65" t="str">
        <f t="shared" si="10"/>
        <v/>
      </c>
      <c r="AJ47" s="70">
        <v>26065</v>
      </c>
      <c r="AK47" s="65"/>
      <c r="AL47" s="65" t="str">
        <f t="shared" si="11"/>
        <v/>
      </c>
      <c r="AM47" s="65"/>
      <c r="AN47" s="65"/>
      <c r="AO47" s="65" t="str">
        <f t="shared" si="12"/>
        <v/>
      </c>
      <c r="AP47" s="65"/>
      <c r="AQ47" s="65"/>
      <c r="AR47" s="65" t="str">
        <f t="shared" si="13"/>
        <v/>
      </c>
      <c r="AS47" s="79"/>
      <c r="AT47" s="83"/>
    </row>
    <row r="48" spans="1:46" s="11" customFormat="1" ht="79.5" customHeight="1" x14ac:dyDescent="0.25">
      <c r="A48" s="105"/>
      <c r="B48" s="106"/>
      <c r="C48" s="42" t="s">
        <v>74</v>
      </c>
      <c r="D48" s="107"/>
      <c r="E48" s="67">
        <f>10000+16065</f>
        <v>26065</v>
      </c>
      <c r="F48" s="62">
        <f t="shared" si="51"/>
        <v>26065</v>
      </c>
      <c r="G48" s="62">
        <f t="shared" si="51"/>
        <v>3624.7</v>
      </c>
      <c r="H48" s="65">
        <f t="shared" si="1"/>
        <v>13.90638787646269</v>
      </c>
      <c r="I48" s="65"/>
      <c r="J48" s="65"/>
      <c r="K48" s="65" t="str">
        <f t="shared" si="2"/>
        <v/>
      </c>
      <c r="L48" s="65"/>
      <c r="M48" s="65"/>
      <c r="N48" s="65" t="str">
        <f t="shared" si="3"/>
        <v/>
      </c>
      <c r="O48" s="65"/>
      <c r="P48" s="65"/>
      <c r="Q48" s="65" t="str">
        <f t="shared" si="4"/>
        <v/>
      </c>
      <c r="R48" s="65"/>
      <c r="S48" s="65"/>
      <c r="T48" s="65" t="str">
        <f t="shared" si="5"/>
        <v/>
      </c>
      <c r="U48" s="65"/>
      <c r="V48" s="65">
        <v>3624.7</v>
      </c>
      <c r="W48" s="65"/>
      <c r="X48" s="65"/>
      <c r="Y48" s="65"/>
      <c r="Z48" s="65" t="str">
        <f t="shared" si="7"/>
        <v/>
      </c>
      <c r="AA48" s="65"/>
      <c r="AB48" s="65"/>
      <c r="AC48" s="65" t="str">
        <f t="shared" si="8"/>
        <v/>
      </c>
      <c r="AD48" s="65"/>
      <c r="AE48" s="65"/>
      <c r="AF48" s="65" t="str">
        <f t="shared" si="9"/>
        <v/>
      </c>
      <c r="AG48" s="65"/>
      <c r="AH48" s="65"/>
      <c r="AI48" s="65" t="str">
        <f t="shared" si="10"/>
        <v/>
      </c>
      <c r="AJ48" s="70">
        <v>26065</v>
      </c>
      <c r="AK48" s="65"/>
      <c r="AL48" s="65" t="str">
        <f t="shared" si="11"/>
        <v/>
      </c>
      <c r="AM48" s="65"/>
      <c r="AN48" s="65"/>
      <c r="AO48" s="65" t="str">
        <f t="shared" si="12"/>
        <v/>
      </c>
      <c r="AP48" s="65"/>
      <c r="AQ48" s="65"/>
      <c r="AR48" s="65" t="str">
        <f t="shared" si="13"/>
        <v/>
      </c>
      <c r="AS48" s="74"/>
      <c r="AT48" s="78"/>
    </row>
    <row r="49" spans="1:46" s="11" customFormat="1" ht="57" customHeight="1" x14ac:dyDescent="0.25">
      <c r="A49" s="105" t="s">
        <v>146</v>
      </c>
      <c r="B49" s="106" t="s">
        <v>51</v>
      </c>
      <c r="C49" s="52" t="s">
        <v>0</v>
      </c>
      <c r="D49" s="107" t="s">
        <v>99</v>
      </c>
      <c r="E49" s="67">
        <f t="shared" ref="E49:AQ49" si="54">E50</f>
        <v>4697.3999999999996</v>
      </c>
      <c r="F49" s="67">
        <f t="shared" si="54"/>
        <v>4697.4000000000005</v>
      </c>
      <c r="G49" s="67">
        <f t="shared" si="54"/>
        <v>0</v>
      </c>
      <c r="H49" s="67" t="str">
        <f t="shared" si="1"/>
        <v/>
      </c>
      <c r="I49" s="67">
        <f t="shared" si="54"/>
        <v>0</v>
      </c>
      <c r="J49" s="67">
        <f t="shared" si="54"/>
        <v>0</v>
      </c>
      <c r="K49" s="67" t="str">
        <f t="shared" si="2"/>
        <v/>
      </c>
      <c r="L49" s="67">
        <f t="shared" si="54"/>
        <v>0</v>
      </c>
      <c r="M49" s="67">
        <f t="shared" si="54"/>
        <v>0</v>
      </c>
      <c r="N49" s="67" t="str">
        <f t="shared" si="3"/>
        <v/>
      </c>
      <c r="O49" s="67">
        <f t="shared" si="54"/>
        <v>64.400000000000006</v>
      </c>
      <c r="P49" s="67">
        <f t="shared" si="54"/>
        <v>0</v>
      </c>
      <c r="Q49" s="67" t="str">
        <f t="shared" si="4"/>
        <v/>
      </c>
      <c r="R49" s="67">
        <f t="shared" si="54"/>
        <v>63</v>
      </c>
      <c r="S49" s="67">
        <f t="shared" si="54"/>
        <v>0</v>
      </c>
      <c r="T49" s="67" t="str">
        <f t="shared" si="5"/>
        <v/>
      </c>
      <c r="U49" s="67">
        <f t="shared" si="54"/>
        <v>62</v>
      </c>
      <c r="V49" s="67">
        <f t="shared" si="54"/>
        <v>0</v>
      </c>
      <c r="W49" s="67" t="str">
        <f t="shared" si="6"/>
        <v/>
      </c>
      <c r="X49" s="67">
        <f t="shared" si="54"/>
        <v>61.2</v>
      </c>
      <c r="Y49" s="67">
        <f t="shared" si="54"/>
        <v>0</v>
      </c>
      <c r="Z49" s="67" t="str">
        <f t="shared" si="7"/>
        <v/>
      </c>
      <c r="AA49" s="67">
        <f t="shared" si="54"/>
        <v>60.6</v>
      </c>
      <c r="AB49" s="67">
        <f t="shared" si="54"/>
        <v>0</v>
      </c>
      <c r="AC49" s="67" t="str">
        <f t="shared" si="8"/>
        <v/>
      </c>
      <c r="AD49" s="67">
        <f t="shared" si="54"/>
        <v>60.6</v>
      </c>
      <c r="AE49" s="67">
        <f t="shared" si="54"/>
        <v>0</v>
      </c>
      <c r="AF49" s="67" t="str">
        <f t="shared" si="9"/>
        <v/>
      </c>
      <c r="AG49" s="67">
        <f t="shared" si="54"/>
        <v>811.2</v>
      </c>
      <c r="AH49" s="67">
        <f t="shared" si="54"/>
        <v>0</v>
      </c>
      <c r="AI49" s="67" t="str">
        <f t="shared" si="10"/>
        <v/>
      </c>
      <c r="AJ49" s="67">
        <f t="shared" si="54"/>
        <v>3387</v>
      </c>
      <c r="AK49" s="67">
        <f t="shared" si="54"/>
        <v>0</v>
      </c>
      <c r="AL49" s="67" t="str">
        <f t="shared" si="11"/>
        <v/>
      </c>
      <c r="AM49" s="67">
        <f t="shared" si="54"/>
        <v>62.6</v>
      </c>
      <c r="AN49" s="67">
        <f t="shared" si="54"/>
        <v>0</v>
      </c>
      <c r="AO49" s="67" t="str">
        <f t="shared" si="12"/>
        <v/>
      </c>
      <c r="AP49" s="67">
        <f t="shared" si="54"/>
        <v>64.8</v>
      </c>
      <c r="AQ49" s="67">
        <f t="shared" si="54"/>
        <v>0</v>
      </c>
      <c r="AR49" s="67" t="str">
        <f t="shared" si="13"/>
        <v/>
      </c>
      <c r="AS49" s="73" t="s">
        <v>181</v>
      </c>
      <c r="AT49" s="77" t="s">
        <v>135</v>
      </c>
    </row>
    <row r="50" spans="1:46" s="11" customFormat="1" ht="54.75" customHeight="1" x14ac:dyDescent="0.25">
      <c r="A50" s="105"/>
      <c r="B50" s="106"/>
      <c r="C50" s="52" t="s">
        <v>17</v>
      </c>
      <c r="D50" s="107"/>
      <c r="E50" s="67">
        <f>3325+70.5+551.9+750</f>
        <v>4697.3999999999996</v>
      </c>
      <c r="F50" s="62">
        <f t="shared" si="51"/>
        <v>4697.4000000000005</v>
      </c>
      <c r="G50" s="62">
        <f t="shared" si="51"/>
        <v>0</v>
      </c>
      <c r="H50" s="65" t="str">
        <f t="shared" si="1"/>
        <v/>
      </c>
      <c r="I50" s="65"/>
      <c r="J50" s="65"/>
      <c r="K50" s="65" t="str">
        <f t="shared" si="2"/>
        <v/>
      </c>
      <c r="L50" s="65"/>
      <c r="M50" s="65"/>
      <c r="N50" s="65" t="str">
        <f t="shared" si="3"/>
        <v/>
      </c>
      <c r="O50" s="65">
        <v>64.400000000000006</v>
      </c>
      <c r="P50" s="65">
        <v>0</v>
      </c>
      <c r="Q50" s="65" t="str">
        <f t="shared" si="4"/>
        <v/>
      </c>
      <c r="R50" s="65">
        <v>63</v>
      </c>
      <c r="S50" s="65"/>
      <c r="T50" s="65" t="str">
        <f t="shared" si="5"/>
        <v/>
      </c>
      <c r="U50" s="65">
        <v>62</v>
      </c>
      <c r="V50" s="65"/>
      <c r="W50" s="65" t="str">
        <f t="shared" si="6"/>
        <v/>
      </c>
      <c r="X50" s="65">
        <v>61.2</v>
      </c>
      <c r="Y50" s="65"/>
      <c r="Z50" s="65" t="str">
        <f t="shared" si="7"/>
        <v/>
      </c>
      <c r="AA50" s="65">
        <v>60.6</v>
      </c>
      <c r="AB50" s="65"/>
      <c r="AC50" s="65" t="str">
        <f t="shared" si="8"/>
        <v/>
      </c>
      <c r="AD50" s="65">
        <v>60.6</v>
      </c>
      <c r="AE50" s="65"/>
      <c r="AF50" s="65" t="str">
        <f t="shared" si="9"/>
        <v/>
      </c>
      <c r="AG50" s="65">
        <f>750+61.2</f>
        <v>811.2</v>
      </c>
      <c r="AH50" s="65"/>
      <c r="AI50" s="65" t="str">
        <f t="shared" si="10"/>
        <v/>
      </c>
      <c r="AJ50" s="65">
        <f>3325+62</f>
        <v>3387</v>
      </c>
      <c r="AK50" s="65"/>
      <c r="AL50" s="65" t="str">
        <f t="shared" si="11"/>
        <v/>
      </c>
      <c r="AM50" s="65">
        <v>62.6</v>
      </c>
      <c r="AN50" s="65"/>
      <c r="AO50" s="65" t="str">
        <f t="shared" si="12"/>
        <v/>
      </c>
      <c r="AP50" s="65">
        <v>64.8</v>
      </c>
      <c r="AQ50" s="65"/>
      <c r="AR50" s="65" t="str">
        <f t="shared" si="13"/>
        <v/>
      </c>
      <c r="AS50" s="74"/>
      <c r="AT50" s="78"/>
    </row>
    <row r="51" spans="1:46" s="11" customFormat="1" ht="19.5" customHeight="1" x14ac:dyDescent="0.25">
      <c r="A51" s="105" t="s">
        <v>147</v>
      </c>
      <c r="B51" s="106" t="s">
        <v>54</v>
      </c>
      <c r="C51" s="52" t="s">
        <v>0</v>
      </c>
      <c r="D51" s="107" t="s">
        <v>2</v>
      </c>
      <c r="E51" s="67">
        <f t="shared" ref="E51:S52" si="55">E52</f>
        <v>1042.5999999999999</v>
      </c>
      <c r="F51" s="67">
        <f t="shared" si="55"/>
        <v>1042.5999999999999</v>
      </c>
      <c r="G51" s="67">
        <f t="shared" si="55"/>
        <v>0</v>
      </c>
      <c r="H51" s="67" t="str">
        <f t="shared" si="1"/>
        <v/>
      </c>
      <c r="I51" s="67">
        <f t="shared" si="55"/>
        <v>0</v>
      </c>
      <c r="J51" s="67">
        <f t="shared" si="55"/>
        <v>0</v>
      </c>
      <c r="K51" s="67" t="str">
        <f t="shared" si="2"/>
        <v/>
      </c>
      <c r="L51" s="67">
        <f t="shared" si="55"/>
        <v>0</v>
      </c>
      <c r="M51" s="67">
        <f t="shared" si="55"/>
        <v>0</v>
      </c>
      <c r="N51" s="67" t="str">
        <f t="shared" si="3"/>
        <v/>
      </c>
      <c r="O51" s="67">
        <f t="shared" si="55"/>
        <v>1042.5999999999999</v>
      </c>
      <c r="P51" s="67">
        <f t="shared" si="55"/>
        <v>0</v>
      </c>
      <c r="Q51" s="67" t="str">
        <f t="shared" si="4"/>
        <v/>
      </c>
      <c r="R51" s="67">
        <f t="shared" si="55"/>
        <v>0</v>
      </c>
      <c r="S51" s="67">
        <f t="shared" si="55"/>
        <v>0</v>
      </c>
      <c r="T51" s="67" t="str">
        <f t="shared" si="5"/>
        <v/>
      </c>
      <c r="U51" s="67">
        <f t="shared" ref="U51:AQ51" si="56">U52</f>
        <v>0</v>
      </c>
      <c r="V51" s="67">
        <f t="shared" si="56"/>
        <v>0</v>
      </c>
      <c r="W51" s="67" t="str">
        <f t="shared" si="6"/>
        <v/>
      </c>
      <c r="X51" s="67">
        <f t="shared" si="56"/>
        <v>0</v>
      </c>
      <c r="Y51" s="67">
        <f t="shared" si="56"/>
        <v>0</v>
      </c>
      <c r="Z51" s="67" t="str">
        <f t="shared" si="7"/>
        <v/>
      </c>
      <c r="AA51" s="67">
        <f t="shared" si="56"/>
        <v>0</v>
      </c>
      <c r="AB51" s="67">
        <f t="shared" si="56"/>
        <v>0</v>
      </c>
      <c r="AC51" s="67" t="str">
        <f t="shared" si="8"/>
        <v/>
      </c>
      <c r="AD51" s="67">
        <f t="shared" si="56"/>
        <v>0</v>
      </c>
      <c r="AE51" s="67">
        <f t="shared" si="56"/>
        <v>0</v>
      </c>
      <c r="AF51" s="67" t="str">
        <f t="shared" si="9"/>
        <v/>
      </c>
      <c r="AG51" s="67">
        <f t="shared" si="56"/>
        <v>0</v>
      </c>
      <c r="AH51" s="67">
        <f t="shared" si="56"/>
        <v>0</v>
      </c>
      <c r="AI51" s="67" t="str">
        <f t="shared" si="10"/>
        <v/>
      </c>
      <c r="AJ51" s="67">
        <f t="shared" si="56"/>
        <v>0</v>
      </c>
      <c r="AK51" s="67">
        <f t="shared" si="56"/>
        <v>0</v>
      </c>
      <c r="AL51" s="67" t="str">
        <f t="shared" si="11"/>
        <v/>
      </c>
      <c r="AM51" s="67">
        <f t="shared" si="56"/>
        <v>0</v>
      </c>
      <c r="AN51" s="67">
        <f t="shared" si="56"/>
        <v>0</v>
      </c>
      <c r="AO51" s="67" t="str">
        <f t="shared" si="12"/>
        <v/>
      </c>
      <c r="AP51" s="67">
        <f t="shared" si="56"/>
        <v>0</v>
      </c>
      <c r="AQ51" s="67">
        <f t="shared" si="56"/>
        <v>0</v>
      </c>
      <c r="AR51" s="67" t="str">
        <f t="shared" si="13"/>
        <v/>
      </c>
      <c r="AS51" s="73" t="s">
        <v>182</v>
      </c>
      <c r="AT51" s="77" t="s">
        <v>169</v>
      </c>
    </row>
    <row r="52" spans="1:46" s="11" customFormat="1" ht="19.5" customHeight="1" x14ac:dyDescent="0.25">
      <c r="A52" s="105"/>
      <c r="B52" s="106"/>
      <c r="C52" s="52" t="s">
        <v>17</v>
      </c>
      <c r="D52" s="107"/>
      <c r="E52" s="67">
        <f t="shared" si="55"/>
        <v>1042.5999999999999</v>
      </c>
      <c r="F52" s="62">
        <f t="shared" si="51"/>
        <v>1042.5999999999999</v>
      </c>
      <c r="G52" s="62">
        <f t="shared" si="51"/>
        <v>0</v>
      </c>
      <c r="H52" s="65" t="str">
        <f t="shared" si="1"/>
        <v/>
      </c>
      <c r="I52" s="65"/>
      <c r="J52" s="65"/>
      <c r="K52" s="65" t="str">
        <f t="shared" si="2"/>
        <v/>
      </c>
      <c r="L52" s="65"/>
      <c r="M52" s="65"/>
      <c r="N52" s="65" t="str">
        <f t="shared" si="3"/>
        <v/>
      </c>
      <c r="O52" s="70">
        <v>1042.5999999999999</v>
      </c>
      <c r="P52" s="65"/>
      <c r="Q52" s="65" t="str">
        <f t="shared" si="4"/>
        <v/>
      </c>
      <c r="R52" s="65"/>
      <c r="S52" s="65"/>
      <c r="T52" s="65" t="str">
        <f t="shared" si="5"/>
        <v/>
      </c>
      <c r="U52" s="65"/>
      <c r="V52" s="65"/>
      <c r="W52" s="65" t="str">
        <f t="shared" si="6"/>
        <v/>
      </c>
      <c r="X52" s="65"/>
      <c r="Y52" s="65"/>
      <c r="Z52" s="65" t="str">
        <f t="shared" si="7"/>
        <v/>
      </c>
      <c r="AA52" s="65"/>
      <c r="AB52" s="65"/>
      <c r="AC52" s="65" t="str">
        <f t="shared" si="8"/>
        <v/>
      </c>
      <c r="AD52" s="65"/>
      <c r="AE52" s="65"/>
      <c r="AF52" s="65" t="str">
        <f t="shared" si="9"/>
        <v/>
      </c>
      <c r="AG52" s="65"/>
      <c r="AH52" s="65"/>
      <c r="AI52" s="65" t="str">
        <f t="shared" si="10"/>
        <v/>
      </c>
      <c r="AJ52" s="65"/>
      <c r="AK52" s="65"/>
      <c r="AL52" s="65" t="str">
        <f t="shared" si="11"/>
        <v/>
      </c>
      <c r="AM52" s="65"/>
      <c r="AN52" s="65"/>
      <c r="AO52" s="65" t="str">
        <f t="shared" si="12"/>
        <v/>
      </c>
      <c r="AP52" s="65"/>
      <c r="AQ52" s="65"/>
      <c r="AR52" s="65" t="str">
        <f t="shared" si="13"/>
        <v/>
      </c>
      <c r="AS52" s="79"/>
      <c r="AT52" s="83"/>
    </row>
    <row r="53" spans="1:46" s="11" customFormat="1" ht="80.25" customHeight="1" x14ac:dyDescent="0.25">
      <c r="A53" s="105"/>
      <c r="B53" s="106"/>
      <c r="C53" s="36" t="s">
        <v>62</v>
      </c>
      <c r="D53" s="107"/>
      <c r="E53" s="62">
        <v>1042.5999999999999</v>
      </c>
      <c r="F53" s="62">
        <f t="shared" si="51"/>
        <v>1042.5999999999999</v>
      </c>
      <c r="G53" s="62">
        <f t="shared" si="51"/>
        <v>0</v>
      </c>
      <c r="H53" s="65" t="str">
        <f t="shared" si="1"/>
        <v/>
      </c>
      <c r="I53" s="65"/>
      <c r="J53" s="65"/>
      <c r="K53" s="65" t="str">
        <f t="shared" si="2"/>
        <v/>
      </c>
      <c r="L53" s="65"/>
      <c r="M53" s="65"/>
      <c r="N53" s="65" t="str">
        <f t="shared" si="3"/>
        <v/>
      </c>
      <c r="O53" s="70">
        <v>1042.5999999999999</v>
      </c>
      <c r="P53" s="65">
        <v>0</v>
      </c>
      <c r="Q53" s="65" t="str">
        <f t="shared" si="4"/>
        <v/>
      </c>
      <c r="R53" s="65"/>
      <c r="S53" s="65"/>
      <c r="T53" s="65" t="str">
        <f t="shared" si="5"/>
        <v/>
      </c>
      <c r="U53" s="65"/>
      <c r="V53" s="65"/>
      <c r="W53" s="65" t="str">
        <f t="shared" si="6"/>
        <v/>
      </c>
      <c r="X53" s="65"/>
      <c r="Y53" s="65"/>
      <c r="Z53" s="65" t="str">
        <f t="shared" si="7"/>
        <v/>
      </c>
      <c r="AA53" s="65"/>
      <c r="AB53" s="65"/>
      <c r="AC53" s="65" t="str">
        <f t="shared" si="8"/>
        <v/>
      </c>
      <c r="AD53" s="65"/>
      <c r="AE53" s="65"/>
      <c r="AF53" s="65" t="str">
        <f t="shared" si="9"/>
        <v/>
      </c>
      <c r="AG53" s="65"/>
      <c r="AH53" s="65"/>
      <c r="AI53" s="65" t="str">
        <f t="shared" si="10"/>
        <v/>
      </c>
      <c r="AJ53" s="65"/>
      <c r="AK53" s="65"/>
      <c r="AL53" s="65" t="str">
        <f t="shared" si="11"/>
        <v/>
      </c>
      <c r="AM53" s="65"/>
      <c r="AN53" s="65"/>
      <c r="AO53" s="65" t="str">
        <f t="shared" si="12"/>
        <v/>
      </c>
      <c r="AP53" s="65"/>
      <c r="AQ53" s="65"/>
      <c r="AR53" s="65" t="str">
        <f t="shared" si="13"/>
        <v/>
      </c>
      <c r="AS53" s="74"/>
      <c r="AT53" s="78"/>
    </row>
    <row r="54" spans="1:46" s="11" customFormat="1" ht="15.75" customHeight="1" x14ac:dyDescent="0.25">
      <c r="A54" s="105" t="s">
        <v>148</v>
      </c>
      <c r="B54" s="106" t="s">
        <v>170</v>
      </c>
      <c r="C54" s="52" t="s">
        <v>0</v>
      </c>
      <c r="D54" s="107" t="s">
        <v>99</v>
      </c>
      <c r="E54" s="67">
        <f>E55</f>
        <v>464.3</v>
      </c>
      <c r="F54" s="67">
        <f t="shared" ref="F54:AQ54" si="57">F55</f>
        <v>4666.7</v>
      </c>
      <c r="G54" s="67">
        <f t="shared" si="57"/>
        <v>0</v>
      </c>
      <c r="H54" s="67" t="str">
        <f t="shared" si="1"/>
        <v/>
      </c>
      <c r="I54" s="67">
        <f t="shared" si="57"/>
        <v>0</v>
      </c>
      <c r="J54" s="67">
        <f t="shared" si="57"/>
        <v>0</v>
      </c>
      <c r="K54" s="67" t="str">
        <f t="shared" si="2"/>
        <v/>
      </c>
      <c r="L54" s="67">
        <f t="shared" si="57"/>
        <v>0</v>
      </c>
      <c r="M54" s="67">
        <f t="shared" si="57"/>
        <v>0</v>
      </c>
      <c r="N54" s="67" t="str">
        <f t="shared" si="3"/>
        <v/>
      </c>
      <c r="O54" s="67">
        <f t="shared" si="57"/>
        <v>0</v>
      </c>
      <c r="P54" s="67">
        <f t="shared" si="57"/>
        <v>0</v>
      </c>
      <c r="Q54" s="67" t="str">
        <f t="shared" si="4"/>
        <v/>
      </c>
      <c r="R54" s="67">
        <f t="shared" si="57"/>
        <v>0</v>
      </c>
      <c r="S54" s="67">
        <f t="shared" si="57"/>
        <v>0</v>
      </c>
      <c r="T54" s="67" t="str">
        <f t="shared" si="5"/>
        <v/>
      </c>
      <c r="U54" s="67">
        <f t="shared" si="57"/>
        <v>0</v>
      </c>
      <c r="V54" s="67">
        <f t="shared" si="57"/>
        <v>0</v>
      </c>
      <c r="W54" s="67" t="str">
        <f t="shared" si="6"/>
        <v/>
      </c>
      <c r="X54" s="67">
        <f t="shared" si="57"/>
        <v>0</v>
      </c>
      <c r="Y54" s="67">
        <f t="shared" si="57"/>
        <v>0</v>
      </c>
      <c r="Z54" s="67" t="str">
        <f t="shared" si="7"/>
        <v/>
      </c>
      <c r="AA54" s="67">
        <f t="shared" si="57"/>
        <v>4666.7</v>
      </c>
      <c r="AB54" s="67">
        <f t="shared" si="57"/>
        <v>0</v>
      </c>
      <c r="AC54" s="67" t="str">
        <f t="shared" si="8"/>
        <v/>
      </c>
      <c r="AD54" s="67">
        <f t="shared" si="57"/>
        <v>0</v>
      </c>
      <c r="AE54" s="67">
        <f t="shared" si="57"/>
        <v>0</v>
      </c>
      <c r="AF54" s="67" t="str">
        <f t="shared" si="9"/>
        <v/>
      </c>
      <c r="AG54" s="67">
        <f t="shared" si="57"/>
        <v>0</v>
      </c>
      <c r="AH54" s="67">
        <f t="shared" si="57"/>
        <v>0</v>
      </c>
      <c r="AI54" s="67" t="str">
        <f t="shared" si="10"/>
        <v/>
      </c>
      <c r="AJ54" s="67">
        <f t="shared" si="57"/>
        <v>0</v>
      </c>
      <c r="AK54" s="67">
        <f t="shared" si="57"/>
        <v>0</v>
      </c>
      <c r="AL54" s="67" t="str">
        <f t="shared" si="11"/>
        <v/>
      </c>
      <c r="AM54" s="67">
        <f t="shared" si="57"/>
        <v>0</v>
      </c>
      <c r="AN54" s="67">
        <f t="shared" si="57"/>
        <v>0</v>
      </c>
      <c r="AO54" s="67" t="str">
        <f t="shared" si="12"/>
        <v/>
      </c>
      <c r="AP54" s="67">
        <f t="shared" si="57"/>
        <v>0</v>
      </c>
      <c r="AQ54" s="67">
        <f t="shared" si="57"/>
        <v>0</v>
      </c>
      <c r="AR54" s="67" t="str">
        <f t="shared" si="13"/>
        <v/>
      </c>
      <c r="AS54" s="73" t="s">
        <v>183</v>
      </c>
      <c r="AT54" s="77"/>
    </row>
    <row r="55" spans="1:46" s="11" customFormat="1" ht="15" customHeight="1" x14ac:dyDescent="0.25">
      <c r="A55" s="105"/>
      <c r="B55" s="106"/>
      <c r="C55" s="52" t="s">
        <v>17</v>
      </c>
      <c r="D55" s="107"/>
      <c r="E55" s="67">
        <f>E56</f>
        <v>464.3</v>
      </c>
      <c r="F55" s="62">
        <f t="shared" si="51"/>
        <v>4666.7</v>
      </c>
      <c r="G55" s="62">
        <f t="shared" si="51"/>
        <v>0</v>
      </c>
      <c r="H55" s="65" t="str">
        <f t="shared" si="1"/>
        <v/>
      </c>
      <c r="I55" s="65"/>
      <c r="J55" s="65"/>
      <c r="K55" s="65" t="str">
        <f t="shared" si="2"/>
        <v/>
      </c>
      <c r="L55" s="65"/>
      <c r="M55" s="65"/>
      <c r="N55" s="65" t="str">
        <f t="shared" si="3"/>
        <v/>
      </c>
      <c r="O55" s="65"/>
      <c r="P55" s="65"/>
      <c r="Q55" s="65" t="str">
        <f t="shared" si="4"/>
        <v/>
      </c>
      <c r="R55" s="65"/>
      <c r="S55" s="65"/>
      <c r="T55" s="65" t="str">
        <f t="shared" si="5"/>
        <v/>
      </c>
      <c r="U55" s="65"/>
      <c r="V55" s="65"/>
      <c r="W55" s="65" t="str">
        <f t="shared" si="6"/>
        <v/>
      </c>
      <c r="X55" s="65"/>
      <c r="Y55" s="65"/>
      <c r="Z55" s="65" t="str">
        <f t="shared" si="7"/>
        <v/>
      </c>
      <c r="AA55" s="70">
        <v>4666.7</v>
      </c>
      <c r="AB55" s="65"/>
      <c r="AC55" s="65" t="str">
        <f t="shared" si="8"/>
        <v/>
      </c>
      <c r="AD55" s="65"/>
      <c r="AE55" s="65"/>
      <c r="AF55" s="65" t="str">
        <f t="shared" si="9"/>
        <v/>
      </c>
      <c r="AG55" s="65"/>
      <c r="AH55" s="65"/>
      <c r="AI55" s="65" t="str">
        <f t="shared" si="10"/>
        <v/>
      </c>
      <c r="AJ55" s="65"/>
      <c r="AK55" s="65"/>
      <c r="AL55" s="65" t="str">
        <f t="shared" si="11"/>
        <v/>
      </c>
      <c r="AM55" s="65"/>
      <c r="AN55" s="65"/>
      <c r="AO55" s="65" t="str">
        <f t="shared" si="12"/>
        <v/>
      </c>
      <c r="AP55" s="70"/>
      <c r="AQ55" s="65"/>
      <c r="AR55" s="65" t="str">
        <f t="shared" si="13"/>
        <v/>
      </c>
      <c r="AS55" s="79"/>
      <c r="AT55" s="83"/>
    </row>
    <row r="56" spans="1:46" s="11" customFormat="1" ht="53.25" customHeight="1" x14ac:dyDescent="0.25">
      <c r="A56" s="105"/>
      <c r="B56" s="106"/>
      <c r="C56" s="36" t="s">
        <v>64</v>
      </c>
      <c r="D56" s="107"/>
      <c r="E56" s="62">
        <v>464.3</v>
      </c>
      <c r="F56" s="62">
        <f t="shared" si="51"/>
        <v>464.3</v>
      </c>
      <c r="G56" s="62">
        <f t="shared" si="51"/>
        <v>0</v>
      </c>
      <c r="H56" s="65" t="str">
        <f t="shared" si="1"/>
        <v/>
      </c>
      <c r="I56" s="65"/>
      <c r="J56" s="65"/>
      <c r="K56" s="65" t="str">
        <f t="shared" si="2"/>
        <v/>
      </c>
      <c r="L56" s="65"/>
      <c r="M56" s="65"/>
      <c r="N56" s="65" t="str">
        <f t="shared" si="3"/>
        <v/>
      </c>
      <c r="O56" s="65"/>
      <c r="P56" s="65"/>
      <c r="Q56" s="65" t="str">
        <f t="shared" si="4"/>
        <v/>
      </c>
      <c r="R56" s="65"/>
      <c r="S56" s="65"/>
      <c r="T56" s="65" t="str">
        <f t="shared" si="5"/>
        <v/>
      </c>
      <c r="U56" s="65"/>
      <c r="V56" s="65"/>
      <c r="W56" s="65" t="str">
        <f t="shared" si="6"/>
        <v/>
      </c>
      <c r="X56" s="65"/>
      <c r="Y56" s="65"/>
      <c r="Z56" s="65" t="str">
        <f t="shared" si="7"/>
        <v/>
      </c>
      <c r="AA56" s="70">
        <v>464.3</v>
      </c>
      <c r="AB56" s="65"/>
      <c r="AC56" s="65" t="str">
        <f t="shared" si="8"/>
        <v/>
      </c>
      <c r="AD56" s="65"/>
      <c r="AE56" s="65"/>
      <c r="AF56" s="65" t="str">
        <f t="shared" si="9"/>
        <v/>
      </c>
      <c r="AG56" s="65"/>
      <c r="AH56" s="65"/>
      <c r="AI56" s="65" t="str">
        <f t="shared" si="10"/>
        <v/>
      </c>
      <c r="AJ56" s="65"/>
      <c r="AK56" s="65"/>
      <c r="AL56" s="65" t="str">
        <f t="shared" si="11"/>
        <v/>
      </c>
      <c r="AM56" s="65"/>
      <c r="AN56" s="65"/>
      <c r="AO56" s="65" t="str">
        <f t="shared" si="12"/>
        <v/>
      </c>
      <c r="AP56" s="70"/>
      <c r="AQ56" s="65"/>
      <c r="AR56" s="65" t="str">
        <f t="shared" si="13"/>
        <v/>
      </c>
      <c r="AS56" s="74"/>
      <c r="AT56" s="78"/>
    </row>
    <row r="57" spans="1:46" s="11" customFormat="1" ht="49.5" customHeight="1" x14ac:dyDescent="0.25">
      <c r="A57" s="105" t="s">
        <v>149</v>
      </c>
      <c r="B57" s="106" t="s">
        <v>72</v>
      </c>
      <c r="C57" s="52" t="s">
        <v>0</v>
      </c>
      <c r="D57" s="107" t="s">
        <v>2</v>
      </c>
      <c r="E57" s="67">
        <f t="shared" ref="E57:AQ59" si="58">E58</f>
        <v>3496.1</v>
      </c>
      <c r="F57" s="67">
        <f t="shared" si="58"/>
        <v>3496.1</v>
      </c>
      <c r="G57" s="67">
        <f t="shared" si="58"/>
        <v>3345</v>
      </c>
      <c r="H57" s="67">
        <f t="shared" si="1"/>
        <v>95.67804124595979</v>
      </c>
      <c r="I57" s="67">
        <f t="shared" si="58"/>
        <v>0</v>
      </c>
      <c r="J57" s="67">
        <f t="shared" si="58"/>
        <v>0</v>
      </c>
      <c r="K57" s="67" t="str">
        <f t="shared" si="2"/>
        <v/>
      </c>
      <c r="L57" s="67">
        <f t="shared" si="58"/>
        <v>0</v>
      </c>
      <c r="M57" s="67">
        <f t="shared" si="58"/>
        <v>0</v>
      </c>
      <c r="N57" s="67" t="str">
        <f t="shared" si="3"/>
        <v/>
      </c>
      <c r="O57" s="67">
        <f t="shared" si="58"/>
        <v>3496.1</v>
      </c>
      <c r="P57" s="67">
        <f t="shared" si="58"/>
        <v>0</v>
      </c>
      <c r="Q57" s="67" t="str">
        <f t="shared" si="4"/>
        <v/>
      </c>
      <c r="R57" s="67">
        <f t="shared" si="58"/>
        <v>0</v>
      </c>
      <c r="S57" s="67">
        <f t="shared" si="58"/>
        <v>3345</v>
      </c>
      <c r="T57" s="67"/>
      <c r="U57" s="67">
        <f t="shared" si="58"/>
        <v>0</v>
      </c>
      <c r="V57" s="67">
        <f t="shared" si="58"/>
        <v>0</v>
      </c>
      <c r="W57" s="67" t="str">
        <f t="shared" si="6"/>
        <v/>
      </c>
      <c r="X57" s="67">
        <f t="shared" si="58"/>
        <v>0</v>
      </c>
      <c r="Y57" s="67">
        <f t="shared" si="58"/>
        <v>0</v>
      </c>
      <c r="Z57" s="67" t="str">
        <f t="shared" si="7"/>
        <v/>
      </c>
      <c r="AA57" s="67">
        <f t="shared" si="58"/>
        <v>0</v>
      </c>
      <c r="AB57" s="67">
        <f t="shared" si="58"/>
        <v>0</v>
      </c>
      <c r="AC57" s="67" t="str">
        <f t="shared" si="8"/>
        <v/>
      </c>
      <c r="AD57" s="67">
        <f t="shared" si="58"/>
        <v>0</v>
      </c>
      <c r="AE57" s="67">
        <f t="shared" si="58"/>
        <v>0</v>
      </c>
      <c r="AF57" s="67" t="str">
        <f t="shared" si="9"/>
        <v/>
      </c>
      <c r="AG57" s="67">
        <f t="shared" si="58"/>
        <v>0</v>
      </c>
      <c r="AH57" s="67">
        <f t="shared" si="58"/>
        <v>0</v>
      </c>
      <c r="AI57" s="67" t="str">
        <f t="shared" si="10"/>
        <v/>
      </c>
      <c r="AJ57" s="67">
        <f t="shared" si="58"/>
        <v>0</v>
      </c>
      <c r="AK57" s="67">
        <f t="shared" si="58"/>
        <v>0</v>
      </c>
      <c r="AL57" s="67" t="str">
        <f t="shared" si="11"/>
        <v/>
      </c>
      <c r="AM57" s="67">
        <f t="shared" si="58"/>
        <v>0</v>
      </c>
      <c r="AN57" s="67">
        <f t="shared" si="58"/>
        <v>0</v>
      </c>
      <c r="AO57" s="67" t="str">
        <f t="shared" si="12"/>
        <v/>
      </c>
      <c r="AP57" s="67">
        <f t="shared" si="58"/>
        <v>0</v>
      </c>
      <c r="AQ57" s="67">
        <f t="shared" si="58"/>
        <v>0</v>
      </c>
      <c r="AR57" s="67" t="str">
        <f t="shared" si="13"/>
        <v/>
      </c>
      <c r="AS57" s="73" t="s">
        <v>167</v>
      </c>
      <c r="AT57" s="77" t="s">
        <v>132</v>
      </c>
    </row>
    <row r="58" spans="1:46" s="11" customFormat="1" ht="39" customHeight="1" x14ac:dyDescent="0.25">
      <c r="A58" s="105"/>
      <c r="B58" s="106"/>
      <c r="C58" s="52" t="s">
        <v>17</v>
      </c>
      <c r="D58" s="107"/>
      <c r="E58" s="67">
        <v>3496.1</v>
      </c>
      <c r="F58" s="62">
        <f t="shared" si="51"/>
        <v>3496.1</v>
      </c>
      <c r="G58" s="62">
        <f t="shared" si="51"/>
        <v>3345</v>
      </c>
      <c r="H58" s="65">
        <f t="shared" si="1"/>
        <v>95.67804124595979</v>
      </c>
      <c r="I58" s="65"/>
      <c r="J58" s="65"/>
      <c r="K58" s="65" t="str">
        <f t="shared" si="2"/>
        <v/>
      </c>
      <c r="L58" s="65"/>
      <c r="M58" s="65"/>
      <c r="N58" s="65" t="str">
        <f t="shared" si="3"/>
        <v/>
      </c>
      <c r="O58" s="70">
        <v>3496.1</v>
      </c>
      <c r="P58" s="65"/>
      <c r="Q58" s="65" t="str">
        <f t="shared" si="4"/>
        <v/>
      </c>
      <c r="R58" s="65"/>
      <c r="S58" s="65">
        <v>3345</v>
      </c>
      <c r="T58" s="65"/>
      <c r="U58" s="65"/>
      <c r="V58" s="65"/>
      <c r="W58" s="65" t="str">
        <f t="shared" si="6"/>
        <v/>
      </c>
      <c r="X58" s="65"/>
      <c r="Y58" s="65"/>
      <c r="Z58" s="65" t="str">
        <f t="shared" si="7"/>
        <v/>
      </c>
      <c r="AA58" s="65"/>
      <c r="AB58" s="65"/>
      <c r="AC58" s="65" t="str">
        <f t="shared" si="8"/>
        <v/>
      </c>
      <c r="AD58" s="65"/>
      <c r="AE58" s="65"/>
      <c r="AF58" s="65" t="str">
        <f t="shared" si="9"/>
        <v/>
      </c>
      <c r="AG58" s="65"/>
      <c r="AH58" s="65"/>
      <c r="AI58" s="65" t="str">
        <f t="shared" si="10"/>
        <v/>
      </c>
      <c r="AJ58" s="65"/>
      <c r="AK58" s="65"/>
      <c r="AL58" s="65" t="str">
        <f t="shared" si="11"/>
        <v/>
      </c>
      <c r="AM58" s="65"/>
      <c r="AN58" s="65"/>
      <c r="AO58" s="65" t="str">
        <f t="shared" si="12"/>
        <v/>
      </c>
      <c r="AP58" s="65"/>
      <c r="AQ58" s="65"/>
      <c r="AR58" s="65" t="str">
        <f t="shared" si="13"/>
        <v/>
      </c>
      <c r="AS58" s="74"/>
      <c r="AT58" s="78"/>
    </row>
    <row r="59" spans="1:46" s="11" customFormat="1" ht="39" customHeight="1" x14ac:dyDescent="0.25">
      <c r="A59" s="135" t="s">
        <v>150</v>
      </c>
      <c r="B59" s="132" t="s">
        <v>173</v>
      </c>
      <c r="C59" s="71" t="s">
        <v>0</v>
      </c>
      <c r="D59" s="107" t="s">
        <v>2</v>
      </c>
      <c r="E59" s="67"/>
      <c r="F59" s="62">
        <f t="shared" ref="F59:F60" si="59">SUM(I59+L59+O59+R59+U59+X59+AA59+AD59+AG59+AJ59+AM59+AP59)</f>
        <v>4375.2</v>
      </c>
      <c r="G59" s="62">
        <f t="shared" ref="G59:G60" si="60">SUM(J59+M59+P59+S59+V59+Y59+AB59+AE59+AH59+AK59+AN59+AQ59)</f>
        <v>0</v>
      </c>
      <c r="H59" s="65" t="str">
        <f t="shared" ref="H59:H60" si="61">IF(G59=0,"",G59*100/F59)</f>
        <v/>
      </c>
      <c r="I59" s="67">
        <f t="shared" si="58"/>
        <v>0</v>
      </c>
      <c r="J59" s="67">
        <f t="shared" si="58"/>
        <v>0</v>
      </c>
      <c r="K59" s="67" t="str">
        <f t="shared" ref="K59:K60" si="62">IF(J59=0,"",J59*100/I59)</f>
        <v/>
      </c>
      <c r="L59" s="67">
        <f t="shared" si="58"/>
        <v>0</v>
      </c>
      <c r="M59" s="67">
        <f t="shared" si="58"/>
        <v>0</v>
      </c>
      <c r="N59" s="67" t="str">
        <f t="shared" ref="N59:N60" si="63">IF(M59=0,"",M59*100/L59)</f>
        <v/>
      </c>
      <c r="O59" s="67">
        <f t="shared" si="58"/>
        <v>0</v>
      </c>
      <c r="P59" s="67">
        <f t="shared" si="58"/>
        <v>0</v>
      </c>
      <c r="Q59" s="67" t="str">
        <f t="shared" ref="Q59:Q60" si="64">IF(P59=0,"",P59*100/O59)</f>
        <v/>
      </c>
      <c r="R59" s="67">
        <f t="shared" si="58"/>
        <v>0</v>
      </c>
      <c r="S59" s="67">
        <f t="shared" si="58"/>
        <v>0</v>
      </c>
      <c r="T59" s="67"/>
      <c r="U59" s="67">
        <f t="shared" si="58"/>
        <v>0</v>
      </c>
      <c r="V59" s="67">
        <f t="shared" si="58"/>
        <v>0</v>
      </c>
      <c r="W59" s="67" t="str">
        <f t="shared" ref="W59:W60" si="65">IF(V59=0,"",V59*100/U59)</f>
        <v/>
      </c>
      <c r="X59" s="67">
        <f t="shared" si="58"/>
        <v>0</v>
      </c>
      <c r="Y59" s="67">
        <f t="shared" si="58"/>
        <v>0</v>
      </c>
      <c r="Z59" s="67" t="str">
        <f t="shared" ref="Z59:Z60" si="66">IF(Y59=0,"",Y59*100/X59)</f>
        <v/>
      </c>
      <c r="AA59" s="67">
        <f t="shared" si="58"/>
        <v>0</v>
      </c>
      <c r="AB59" s="67">
        <f t="shared" si="58"/>
        <v>0</v>
      </c>
      <c r="AC59" s="67" t="str">
        <f t="shared" ref="AC59:AC60" si="67">IF(AB59=0,"",AB59*100/AA59)</f>
        <v/>
      </c>
      <c r="AD59" s="67">
        <f t="shared" si="58"/>
        <v>0</v>
      </c>
      <c r="AE59" s="67">
        <f t="shared" si="58"/>
        <v>0</v>
      </c>
      <c r="AF59" s="67" t="str">
        <f t="shared" ref="AF59:AF60" si="68">IF(AE59=0,"",AE59*100/AD59)</f>
        <v/>
      </c>
      <c r="AG59" s="67">
        <f t="shared" si="58"/>
        <v>0</v>
      </c>
      <c r="AH59" s="67">
        <f t="shared" si="58"/>
        <v>0</v>
      </c>
      <c r="AI59" s="67" t="str">
        <f t="shared" ref="AI59:AI60" si="69">IF(AH59=0,"",AH59*100/AG59)</f>
        <v/>
      </c>
      <c r="AJ59" s="67">
        <f t="shared" si="58"/>
        <v>0</v>
      </c>
      <c r="AK59" s="67">
        <f t="shared" si="58"/>
        <v>0</v>
      </c>
      <c r="AL59" s="67" t="str">
        <f t="shared" ref="AL59:AL60" si="70">IF(AK59=0,"",AK59*100/AJ59)</f>
        <v/>
      </c>
      <c r="AM59" s="67">
        <f t="shared" si="58"/>
        <v>0</v>
      </c>
      <c r="AN59" s="67">
        <f t="shared" si="58"/>
        <v>0</v>
      </c>
      <c r="AO59" s="67" t="str">
        <f t="shared" ref="AO59:AO60" si="71">IF(AN59=0,"",AN59*100/AM59)</f>
        <v/>
      </c>
      <c r="AP59" s="67">
        <f t="shared" si="58"/>
        <v>4375.2</v>
      </c>
      <c r="AQ59" s="65"/>
      <c r="AR59" s="65"/>
      <c r="AS59" s="73" t="s">
        <v>193</v>
      </c>
      <c r="AT59" s="77"/>
    </row>
    <row r="60" spans="1:46" s="11" customFormat="1" ht="31.5" customHeight="1" x14ac:dyDescent="0.25">
      <c r="A60" s="136"/>
      <c r="B60" s="133"/>
      <c r="C60" s="71" t="s">
        <v>17</v>
      </c>
      <c r="D60" s="107"/>
      <c r="E60" s="67"/>
      <c r="F60" s="62">
        <f t="shared" si="59"/>
        <v>4375.2</v>
      </c>
      <c r="G60" s="62">
        <f t="shared" si="60"/>
        <v>0</v>
      </c>
      <c r="H60" s="65" t="str">
        <f t="shared" si="61"/>
        <v/>
      </c>
      <c r="I60" s="65"/>
      <c r="J60" s="65"/>
      <c r="K60" s="65" t="str">
        <f t="shared" si="62"/>
        <v/>
      </c>
      <c r="L60" s="65"/>
      <c r="M60" s="65"/>
      <c r="N60" s="65" t="str">
        <f t="shared" si="63"/>
        <v/>
      </c>
      <c r="O60" s="70"/>
      <c r="P60" s="65"/>
      <c r="Q60" s="65" t="str">
        <f t="shared" si="64"/>
        <v/>
      </c>
      <c r="R60" s="65"/>
      <c r="S60" s="65"/>
      <c r="T60" s="65"/>
      <c r="U60" s="65"/>
      <c r="V60" s="65"/>
      <c r="W60" s="65" t="str">
        <f t="shared" si="65"/>
        <v/>
      </c>
      <c r="X60" s="65"/>
      <c r="Y60" s="65"/>
      <c r="Z60" s="65" t="str">
        <f t="shared" si="66"/>
        <v/>
      </c>
      <c r="AA60" s="65"/>
      <c r="AB60" s="65"/>
      <c r="AC60" s="65" t="str">
        <f t="shared" si="67"/>
        <v/>
      </c>
      <c r="AD60" s="65"/>
      <c r="AE60" s="65"/>
      <c r="AF60" s="65" t="str">
        <f t="shared" si="68"/>
        <v/>
      </c>
      <c r="AG60" s="65"/>
      <c r="AH60" s="65"/>
      <c r="AI60" s="65" t="str">
        <f t="shared" si="69"/>
        <v/>
      </c>
      <c r="AJ60" s="65"/>
      <c r="AK60" s="65"/>
      <c r="AL60" s="65" t="str">
        <f t="shared" si="70"/>
        <v/>
      </c>
      <c r="AM60" s="65"/>
      <c r="AN60" s="65"/>
      <c r="AO60" s="65" t="str">
        <f t="shared" si="71"/>
        <v/>
      </c>
      <c r="AP60" s="65">
        <v>4375.2</v>
      </c>
      <c r="AQ60" s="65"/>
      <c r="AR60" s="65"/>
      <c r="AS60" s="74"/>
      <c r="AT60" s="78"/>
    </row>
    <row r="61" spans="1:46" s="11" customFormat="1" ht="19.5" customHeight="1" x14ac:dyDescent="0.25">
      <c r="A61" s="105" t="s">
        <v>172</v>
      </c>
      <c r="B61" s="106" t="s">
        <v>96</v>
      </c>
      <c r="C61" s="52" t="s">
        <v>0</v>
      </c>
      <c r="D61" s="107" t="s">
        <v>97</v>
      </c>
      <c r="E61" s="67">
        <f>E63</f>
        <v>535.4</v>
      </c>
      <c r="F61" s="67">
        <f t="shared" ref="F61:AQ61" si="72">F63</f>
        <v>535.4</v>
      </c>
      <c r="G61" s="67">
        <f t="shared" ref="G61" si="73">G63</f>
        <v>0</v>
      </c>
      <c r="H61" s="67" t="str">
        <f t="shared" si="1"/>
        <v/>
      </c>
      <c r="I61" s="67">
        <f t="shared" si="72"/>
        <v>0</v>
      </c>
      <c r="J61" s="67">
        <f t="shared" si="72"/>
        <v>0</v>
      </c>
      <c r="K61" s="67" t="str">
        <f t="shared" si="2"/>
        <v/>
      </c>
      <c r="L61" s="67">
        <f t="shared" si="72"/>
        <v>0</v>
      </c>
      <c r="M61" s="67">
        <f t="shared" si="72"/>
        <v>0</v>
      </c>
      <c r="N61" s="67" t="str">
        <f t="shared" si="3"/>
        <v/>
      </c>
      <c r="O61" s="67">
        <f t="shared" si="72"/>
        <v>0</v>
      </c>
      <c r="P61" s="67">
        <f t="shared" si="72"/>
        <v>0</v>
      </c>
      <c r="Q61" s="67" t="str">
        <f t="shared" si="4"/>
        <v/>
      </c>
      <c r="R61" s="67">
        <f t="shared" si="72"/>
        <v>0</v>
      </c>
      <c r="S61" s="67">
        <f t="shared" si="72"/>
        <v>0</v>
      </c>
      <c r="T61" s="67" t="str">
        <f t="shared" si="5"/>
        <v/>
      </c>
      <c r="U61" s="67">
        <f t="shared" si="72"/>
        <v>0</v>
      </c>
      <c r="V61" s="67">
        <f t="shared" si="72"/>
        <v>0</v>
      </c>
      <c r="W61" s="67" t="str">
        <f t="shared" si="6"/>
        <v/>
      </c>
      <c r="X61" s="67">
        <f t="shared" si="72"/>
        <v>0</v>
      </c>
      <c r="Y61" s="67">
        <f t="shared" si="72"/>
        <v>0</v>
      </c>
      <c r="Z61" s="67" t="str">
        <f t="shared" si="7"/>
        <v/>
      </c>
      <c r="AA61" s="67">
        <f t="shared" si="72"/>
        <v>0</v>
      </c>
      <c r="AB61" s="67">
        <f t="shared" si="72"/>
        <v>0</v>
      </c>
      <c r="AC61" s="67" t="str">
        <f t="shared" si="8"/>
        <v/>
      </c>
      <c r="AD61" s="67">
        <f t="shared" si="72"/>
        <v>535.4</v>
      </c>
      <c r="AE61" s="67">
        <f t="shared" si="72"/>
        <v>0</v>
      </c>
      <c r="AF61" s="67" t="str">
        <f t="shared" si="9"/>
        <v/>
      </c>
      <c r="AG61" s="67">
        <f t="shared" si="72"/>
        <v>0</v>
      </c>
      <c r="AH61" s="67">
        <f t="shared" si="72"/>
        <v>0</v>
      </c>
      <c r="AI61" s="67" t="str">
        <f t="shared" si="10"/>
        <v/>
      </c>
      <c r="AJ61" s="67">
        <f t="shared" si="72"/>
        <v>0</v>
      </c>
      <c r="AK61" s="67">
        <f t="shared" si="72"/>
        <v>0</v>
      </c>
      <c r="AL61" s="67" t="str">
        <f t="shared" si="11"/>
        <v/>
      </c>
      <c r="AM61" s="67">
        <f t="shared" si="72"/>
        <v>0</v>
      </c>
      <c r="AN61" s="67">
        <f t="shared" si="72"/>
        <v>0</v>
      </c>
      <c r="AO61" s="67" t="str">
        <f t="shared" si="12"/>
        <v/>
      </c>
      <c r="AP61" s="67">
        <f t="shared" si="72"/>
        <v>0</v>
      </c>
      <c r="AQ61" s="67">
        <f t="shared" si="72"/>
        <v>0</v>
      </c>
      <c r="AR61" s="67" t="str">
        <f t="shared" si="13"/>
        <v/>
      </c>
      <c r="AS61" s="73" t="s">
        <v>194</v>
      </c>
      <c r="AT61" s="77"/>
    </row>
    <row r="62" spans="1:46" s="11" customFormat="1" ht="19.5" customHeight="1" x14ac:dyDescent="0.25">
      <c r="A62" s="105"/>
      <c r="B62" s="106"/>
      <c r="C62" s="52" t="s">
        <v>17</v>
      </c>
      <c r="D62" s="107"/>
      <c r="E62" s="67">
        <v>535.4</v>
      </c>
      <c r="F62" s="62">
        <f t="shared" si="51"/>
        <v>535.4</v>
      </c>
      <c r="G62" s="62">
        <f t="shared" si="51"/>
        <v>0</v>
      </c>
      <c r="H62" s="65" t="str">
        <f t="shared" si="1"/>
        <v/>
      </c>
      <c r="I62" s="65"/>
      <c r="J62" s="65"/>
      <c r="K62" s="65" t="str">
        <f t="shared" si="2"/>
        <v/>
      </c>
      <c r="L62" s="65"/>
      <c r="M62" s="65"/>
      <c r="N62" s="65" t="str">
        <f t="shared" si="3"/>
        <v/>
      </c>
      <c r="O62" s="65"/>
      <c r="P62" s="65"/>
      <c r="Q62" s="65" t="str">
        <f t="shared" si="4"/>
        <v/>
      </c>
      <c r="R62" s="65"/>
      <c r="S62" s="65"/>
      <c r="T62" s="65" t="str">
        <f t="shared" si="5"/>
        <v/>
      </c>
      <c r="U62" s="65"/>
      <c r="V62" s="65"/>
      <c r="W62" s="65" t="str">
        <f t="shared" si="6"/>
        <v/>
      </c>
      <c r="X62" s="70"/>
      <c r="Y62" s="65"/>
      <c r="Z62" s="65" t="str">
        <f t="shared" si="7"/>
        <v/>
      </c>
      <c r="AA62" s="65"/>
      <c r="AB62" s="65"/>
      <c r="AC62" s="65" t="str">
        <f t="shared" si="8"/>
        <v/>
      </c>
      <c r="AD62" s="70">
        <v>535.4</v>
      </c>
      <c r="AE62" s="65"/>
      <c r="AF62" s="65" t="str">
        <f t="shared" si="9"/>
        <v/>
      </c>
      <c r="AG62" s="65"/>
      <c r="AH62" s="65"/>
      <c r="AI62" s="65" t="str">
        <f t="shared" si="10"/>
        <v/>
      </c>
      <c r="AJ62" s="65"/>
      <c r="AK62" s="65"/>
      <c r="AL62" s="65" t="str">
        <f t="shared" si="11"/>
        <v/>
      </c>
      <c r="AM62" s="65"/>
      <c r="AN62" s="65"/>
      <c r="AO62" s="65" t="str">
        <f t="shared" si="12"/>
        <v/>
      </c>
      <c r="AP62" s="65"/>
      <c r="AQ62" s="65"/>
      <c r="AR62" s="65" t="str">
        <f t="shared" si="13"/>
        <v/>
      </c>
      <c r="AS62" s="79"/>
      <c r="AT62" s="83"/>
    </row>
    <row r="63" spans="1:46" s="11" customFormat="1" ht="73.5" customHeight="1" x14ac:dyDescent="0.25">
      <c r="A63" s="105"/>
      <c r="B63" s="106"/>
      <c r="C63" s="36" t="s">
        <v>63</v>
      </c>
      <c r="D63" s="107"/>
      <c r="E63" s="67">
        <v>535.4</v>
      </c>
      <c r="F63" s="62">
        <f t="shared" si="51"/>
        <v>535.4</v>
      </c>
      <c r="G63" s="62">
        <f t="shared" si="51"/>
        <v>0</v>
      </c>
      <c r="H63" s="65" t="str">
        <f t="shared" si="1"/>
        <v/>
      </c>
      <c r="I63" s="65"/>
      <c r="J63" s="65"/>
      <c r="K63" s="65" t="str">
        <f t="shared" si="2"/>
        <v/>
      </c>
      <c r="L63" s="65"/>
      <c r="M63" s="65"/>
      <c r="N63" s="65" t="str">
        <f t="shared" si="3"/>
        <v/>
      </c>
      <c r="O63" s="65"/>
      <c r="P63" s="65"/>
      <c r="Q63" s="65" t="str">
        <f t="shared" si="4"/>
        <v/>
      </c>
      <c r="R63" s="65"/>
      <c r="S63" s="65"/>
      <c r="T63" s="65" t="str">
        <f t="shared" si="5"/>
        <v/>
      </c>
      <c r="U63" s="65"/>
      <c r="V63" s="65"/>
      <c r="W63" s="65" t="str">
        <f t="shared" si="6"/>
        <v/>
      </c>
      <c r="X63" s="70"/>
      <c r="Y63" s="65"/>
      <c r="Z63" s="65" t="str">
        <f t="shared" si="7"/>
        <v/>
      </c>
      <c r="AA63" s="65"/>
      <c r="AB63" s="65"/>
      <c r="AC63" s="65" t="str">
        <f t="shared" si="8"/>
        <v/>
      </c>
      <c r="AD63" s="65">
        <v>535.4</v>
      </c>
      <c r="AE63" s="65"/>
      <c r="AF63" s="65" t="str">
        <f t="shared" si="9"/>
        <v/>
      </c>
      <c r="AG63" s="65"/>
      <c r="AH63" s="65"/>
      <c r="AI63" s="65" t="str">
        <f t="shared" si="10"/>
        <v/>
      </c>
      <c r="AJ63" s="65"/>
      <c r="AK63" s="65"/>
      <c r="AL63" s="65" t="str">
        <f t="shared" si="11"/>
        <v/>
      </c>
      <c r="AM63" s="65"/>
      <c r="AN63" s="65"/>
      <c r="AO63" s="65" t="str">
        <f t="shared" si="12"/>
        <v/>
      </c>
      <c r="AP63" s="65"/>
      <c r="AQ63" s="65"/>
      <c r="AR63" s="65" t="str">
        <f t="shared" si="13"/>
        <v/>
      </c>
      <c r="AS63" s="74"/>
      <c r="AT63" s="78"/>
    </row>
    <row r="64" spans="1:46" s="12" customFormat="1" ht="30.75" customHeight="1" x14ac:dyDescent="0.25">
      <c r="A64" s="120" t="s">
        <v>151</v>
      </c>
      <c r="B64" s="130" t="s">
        <v>125</v>
      </c>
      <c r="C64" s="55" t="s">
        <v>0</v>
      </c>
      <c r="D64" s="131"/>
      <c r="E64" s="68">
        <f>SUM(E65)</f>
        <v>2739.2</v>
      </c>
      <c r="F64" s="68">
        <f t="shared" ref="F64:AQ64" si="74">SUM(F65)</f>
        <v>2739.2</v>
      </c>
      <c r="G64" s="68">
        <f t="shared" si="74"/>
        <v>2734.3</v>
      </c>
      <c r="H64" s="68">
        <f t="shared" si="1"/>
        <v>99.821115654205613</v>
      </c>
      <c r="I64" s="68">
        <f t="shared" si="74"/>
        <v>0</v>
      </c>
      <c r="J64" s="68">
        <f t="shared" si="74"/>
        <v>0</v>
      </c>
      <c r="K64" s="68" t="str">
        <f t="shared" si="2"/>
        <v/>
      </c>
      <c r="L64" s="68">
        <f t="shared" si="74"/>
        <v>739.2</v>
      </c>
      <c r="M64" s="68">
        <f t="shared" si="74"/>
        <v>0</v>
      </c>
      <c r="N64" s="68" t="str">
        <f t="shared" si="3"/>
        <v/>
      </c>
      <c r="O64" s="68">
        <f t="shared" si="74"/>
        <v>0</v>
      </c>
      <c r="P64" s="68">
        <f t="shared" si="74"/>
        <v>34.299999999999997</v>
      </c>
      <c r="Q64" s="68"/>
      <c r="R64" s="68">
        <f t="shared" si="74"/>
        <v>0</v>
      </c>
      <c r="S64" s="68">
        <f t="shared" si="74"/>
        <v>0</v>
      </c>
      <c r="T64" s="68" t="str">
        <f t="shared" si="5"/>
        <v/>
      </c>
      <c r="U64" s="68">
        <f t="shared" si="74"/>
        <v>2000</v>
      </c>
      <c r="V64" s="68">
        <f t="shared" si="74"/>
        <v>2700</v>
      </c>
      <c r="W64" s="68">
        <f t="shared" si="6"/>
        <v>135</v>
      </c>
      <c r="X64" s="68">
        <f t="shared" si="74"/>
        <v>0</v>
      </c>
      <c r="Y64" s="68">
        <f t="shared" si="74"/>
        <v>0</v>
      </c>
      <c r="Z64" s="68" t="str">
        <f t="shared" si="7"/>
        <v/>
      </c>
      <c r="AA64" s="68">
        <f t="shared" si="74"/>
        <v>0</v>
      </c>
      <c r="AB64" s="68">
        <f t="shared" si="74"/>
        <v>0</v>
      </c>
      <c r="AC64" s="68" t="str">
        <f t="shared" si="8"/>
        <v/>
      </c>
      <c r="AD64" s="68">
        <f t="shared" si="74"/>
        <v>0</v>
      </c>
      <c r="AE64" s="68">
        <f t="shared" si="74"/>
        <v>0</v>
      </c>
      <c r="AF64" s="68" t="str">
        <f t="shared" si="9"/>
        <v/>
      </c>
      <c r="AG64" s="68">
        <f t="shared" si="74"/>
        <v>0</v>
      </c>
      <c r="AH64" s="68">
        <f t="shared" si="74"/>
        <v>0</v>
      </c>
      <c r="AI64" s="68" t="str">
        <f t="shared" si="10"/>
        <v/>
      </c>
      <c r="AJ64" s="68">
        <f t="shared" si="74"/>
        <v>0</v>
      </c>
      <c r="AK64" s="68">
        <f t="shared" si="74"/>
        <v>0</v>
      </c>
      <c r="AL64" s="68" t="str">
        <f t="shared" si="11"/>
        <v/>
      </c>
      <c r="AM64" s="68">
        <f t="shared" si="74"/>
        <v>0</v>
      </c>
      <c r="AN64" s="68">
        <f t="shared" si="74"/>
        <v>0</v>
      </c>
      <c r="AO64" s="68" t="str">
        <f t="shared" si="12"/>
        <v/>
      </c>
      <c r="AP64" s="68">
        <f t="shared" si="74"/>
        <v>0</v>
      </c>
      <c r="AQ64" s="68">
        <f t="shared" si="74"/>
        <v>0</v>
      </c>
      <c r="AR64" s="68" t="str">
        <f t="shared" si="13"/>
        <v/>
      </c>
      <c r="AS64" s="75"/>
      <c r="AT64" s="75"/>
    </row>
    <row r="65" spans="1:46" s="11" customFormat="1" ht="30.75" customHeight="1" x14ac:dyDescent="0.25">
      <c r="A65" s="120"/>
      <c r="B65" s="130"/>
      <c r="C65" s="55" t="s">
        <v>17</v>
      </c>
      <c r="D65" s="131"/>
      <c r="E65" s="68">
        <f>SUM(E67)</f>
        <v>2739.2</v>
      </c>
      <c r="F65" s="68">
        <f t="shared" ref="F65:AQ65" si="75">SUM(F67)</f>
        <v>2739.2</v>
      </c>
      <c r="G65" s="68">
        <f t="shared" ref="G65" si="76">SUM(G67)</f>
        <v>2734.3</v>
      </c>
      <c r="H65" s="68">
        <f t="shared" si="1"/>
        <v>99.821115654205613</v>
      </c>
      <c r="I65" s="68">
        <f t="shared" si="75"/>
        <v>0</v>
      </c>
      <c r="J65" s="68">
        <f t="shared" si="75"/>
        <v>0</v>
      </c>
      <c r="K65" s="68" t="str">
        <f t="shared" si="2"/>
        <v/>
      </c>
      <c r="L65" s="68">
        <f t="shared" si="75"/>
        <v>739.2</v>
      </c>
      <c r="M65" s="68">
        <f t="shared" si="75"/>
        <v>0</v>
      </c>
      <c r="N65" s="68" t="str">
        <f t="shared" si="3"/>
        <v/>
      </c>
      <c r="O65" s="68">
        <f t="shared" si="75"/>
        <v>0</v>
      </c>
      <c r="P65" s="68">
        <f t="shared" si="75"/>
        <v>34.299999999999997</v>
      </c>
      <c r="Q65" s="68"/>
      <c r="R65" s="68">
        <f t="shared" si="75"/>
        <v>0</v>
      </c>
      <c r="S65" s="68">
        <f t="shared" si="75"/>
        <v>0</v>
      </c>
      <c r="T65" s="68" t="str">
        <f t="shared" si="5"/>
        <v/>
      </c>
      <c r="U65" s="68">
        <f t="shared" si="75"/>
        <v>2000</v>
      </c>
      <c r="V65" s="68">
        <f t="shared" si="75"/>
        <v>2700</v>
      </c>
      <c r="W65" s="68">
        <f t="shared" si="6"/>
        <v>135</v>
      </c>
      <c r="X65" s="68">
        <f t="shared" si="75"/>
        <v>0</v>
      </c>
      <c r="Y65" s="68">
        <f t="shared" si="75"/>
        <v>0</v>
      </c>
      <c r="Z65" s="68" t="str">
        <f t="shared" si="7"/>
        <v/>
      </c>
      <c r="AA65" s="68">
        <f t="shared" si="75"/>
        <v>0</v>
      </c>
      <c r="AB65" s="68">
        <f t="shared" si="75"/>
        <v>0</v>
      </c>
      <c r="AC65" s="68" t="str">
        <f t="shared" si="8"/>
        <v/>
      </c>
      <c r="AD65" s="68">
        <f t="shared" si="75"/>
        <v>0</v>
      </c>
      <c r="AE65" s="68">
        <f t="shared" si="75"/>
        <v>0</v>
      </c>
      <c r="AF65" s="68" t="str">
        <f t="shared" si="9"/>
        <v/>
      </c>
      <c r="AG65" s="68">
        <f t="shared" si="75"/>
        <v>0</v>
      </c>
      <c r="AH65" s="68">
        <f t="shared" si="75"/>
        <v>0</v>
      </c>
      <c r="AI65" s="68" t="str">
        <f t="shared" si="10"/>
        <v/>
      </c>
      <c r="AJ65" s="68">
        <f t="shared" si="75"/>
        <v>0</v>
      </c>
      <c r="AK65" s="68">
        <f t="shared" si="75"/>
        <v>0</v>
      </c>
      <c r="AL65" s="68" t="str">
        <f t="shared" si="11"/>
        <v/>
      </c>
      <c r="AM65" s="68">
        <f t="shared" si="75"/>
        <v>0</v>
      </c>
      <c r="AN65" s="68">
        <f t="shared" si="75"/>
        <v>0</v>
      </c>
      <c r="AO65" s="68" t="str">
        <f t="shared" si="12"/>
        <v/>
      </c>
      <c r="AP65" s="68">
        <f t="shared" si="75"/>
        <v>0</v>
      </c>
      <c r="AQ65" s="68">
        <f t="shared" si="75"/>
        <v>0</v>
      </c>
      <c r="AR65" s="68" t="str">
        <f t="shared" si="13"/>
        <v/>
      </c>
      <c r="AS65" s="76"/>
      <c r="AT65" s="76"/>
    </row>
    <row r="66" spans="1:46" s="12" customFormat="1" ht="70.5" customHeight="1" x14ac:dyDescent="0.25">
      <c r="A66" s="105" t="s">
        <v>152</v>
      </c>
      <c r="B66" s="106" t="s">
        <v>9</v>
      </c>
      <c r="C66" s="52" t="s">
        <v>0</v>
      </c>
      <c r="D66" s="107" t="s">
        <v>2</v>
      </c>
      <c r="E66" s="67">
        <f t="shared" ref="E66:AQ66" si="77">SUM(E67)</f>
        <v>2739.2</v>
      </c>
      <c r="F66" s="67">
        <f t="shared" si="77"/>
        <v>2739.2</v>
      </c>
      <c r="G66" s="67">
        <f t="shared" si="77"/>
        <v>2734.3</v>
      </c>
      <c r="H66" s="67">
        <f t="shared" si="1"/>
        <v>99.821115654205613</v>
      </c>
      <c r="I66" s="67">
        <f t="shared" si="77"/>
        <v>0</v>
      </c>
      <c r="J66" s="67">
        <f t="shared" si="77"/>
        <v>0</v>
      </c>
      <c r="K66" s="67" t="str">
        <f t="shared" si="2"/>
        <v/>
      </c>
      <c r="L66" s="67">
        <f t="shared" si="77"/>
        <v>739.2</v>
      </c>
      <c r="M66" s="67">
        <f t="shared" si="77"/>
        <v>0</v>
      </c>
      <c r="N66" s="67" t="str">
        <f t="shared" si="3"/>
        <v/>
      </c>
      <c r="O66" s="67">
        <f t="shared" si="77"/>
        <v>0</v>
      </c>
      <c r="P66" s="67">
        <f t="shared" si="77"/>
        <v>34.299999999999997</v>
      </c>
      <c r="Q66" s="65"/>
      <c r="R66" s="67">
        <f t="shared" si="77"/>
        <v>0</v>
      </c>
      <c r="S66" s="67">
        <f t="shared" si="77"/>
        <v>0</v>
      </c>
      <c r="T66" s="67" t="str">
        <f t="shared" si="5"/>
        <v/>
      </c>
      <c r="U66" s="67">
        <f t="shared" si="77"/>
        <v>2000</v>
      </c>
      <c r="V66" s="67">
        <f t="shared" si="77"/>
        <v>2700</v>
      </c>
      <c r="W66" s="67">
        <f t="shared" si="6"/>
        <v>135</v>
      </c>
      <c r="X66" s="67">
        <f t="shared" si="77"/>
        <v>0</v>
      </c>
      <c r="Y66" s="67">
        <f t="shared" si="77"/>
        <v>0</v>
      </c>
      <c r="Z66" s="67" t="str">
        <f t="shared" si="7"/>
        <v/>
      </c>
      <c r="AA66" s="67">
        <f t="shared" si="77"/>
        <v>0</v>
      </c>
      <c r="AB66" s="67">
        <f t="shared" si="77"/>
        <v>0</v>
      </c>
      <c r="AC66" s="67" t="str">
        <f t="shared" si="8"/>
        <v/>
      </c>
      <c r="AD66" s="67">
        <f t="shared" si="77"/>
        <v>0</v>
      </c>
      <c r="AE66" s="67">
        <f t="shared" si="77"/>
        <v>0</v>
      </c>
      <c r="AF66" s="67" t="str">
        <f t="shared" si="9"/>
        <v/>
      </c>
      <c r="AG66" s="67">
        <f t="shared" si="77"/>
        <v>0</v>
      </c>
      <c r="AH66" s="67">
        <f t="shared" si="77"/>
        <v>0</v>
      </c>
      <c r="AI66" s="67" t="str">
        <f t="shared" si="10"/>
        <v/>
      </c>
      <c r="AJ66" s="67">
        <f t="shared" si="77"/>
        <v>0</v>
      </c>
      <c r="AK66" s="67">
        <f t="shared" si="77"/>
        <v>0</v>
      </c>
      <c r="AL66" s="67" t="str">
        <f t="shared" si="11"/>
        <v/>
      </c>
      <c r="AM66" s="67">
        <f t="shared" si="77"/>
        <v>0</v>
      </c>
      <c r="AN66" s="67">
        <f t="shared" si="77"/>
        <v>0</v>
      </c>
      <c r="AO66" s="67" t="str">
        <f t="shared" si="12"/>
        <v/>
      </c>
      <c r="AP66" s="67">
        <f t="shared" si="77"/>
        <v>0</v>
      </c>
      <c r="AQ66" s="67">
        <f t="shared" si="77"/>
        <v>0</v>
      </c>
      <c r="AR66" s="67" t="str">
        <f t="shared" si="13"/>
        <v/>
      </c>
      <c r="AS66" s="73" t="s">
        <v>184</v>
      </c>
      <c r="AT66" s="77" t="s">
        <v>168</v>
      </c>
    </row>
    <row r="67" spans="1:46" s="11" customFormat="1" ht="59.25" customHeight="1" x14ac:dyDescent="0.25">
      <c r="A67" s="105"/>
      <c r="B67" s="106"/>
      <c r="C67" s="52" t="s">
        <v>17</v>
      </c>
      <c r="D67" s="107"/>
      <c r="E67" s="67">
        <v>2739.2</v>
      </c>
      <c r="F67" s="62">
        <f t="shared" ref="F67:G67" si="78">SUM(I67+L67+O67+R67+U67+X67+AA67+AD67+AG67+AJ67+AM67+AP67)</f>
        <v>2739.2</v>
      </c>
      <c r="G67" s="62">
        <f t="shared" si="78"/>
        <v>2734.3</v>
      </c>
      <c r="H67" s="65">
        <f t="shared" si="1"/>
        <v>99.821115654205613</v>
      </c>
      <c r="I67" s="65"/>
      <c r="J67" s="65"/>
      <c r="K67" s="65" t="str">
        <f t="shared" si="2"/>
        <v/>
      </c>
      <c r="L67" s="70">
        <v>739.2</v>
      </c>
      <c r="M67" s="65"/>
      <c r="N67" s="65" t="str">
        <f t="shared" si="3"/>
        <v/>
      </c>
      <c r="O67" s="65">
        <v>0</v>
      </c>
      <c r="P67" s="65">
        <v>34.299999999999997</v>
      </c>
      <c r="Q67" s="65"/>
      <c r="R67" s="65"/>
      <c r="S67" s="65"/>
      <c r="T67" s="65" t="str">
        <f t="shared" si="5"/>
        <v/>
      </c>
      <c r="U67" s="70">
        <v>2000</v>
      </c>
      <c r="V67" s="70">
        <v>2700</v>
      </c>
      <c r="W67" s="70">
        <f t="shared" si="6"/>
        <v>135</v>
      </c>
      <c r="X67" s="70"/>
      <c r="Y67" s="70"/>
      <c r="Z67" s="70" t="str">
        <f t="shared" si="7"/>
        <v/>
      </c>
      <c r="AA67" s="70"/>
      <c r="AB67" s="65"/>
      <c r="AC67" s="65" t="str">
        <f t="shared" si="8"/>
        <v/>
      </c>
      <c r="AD67" s="65"/>
      <c r="AE67" s="65"/>
      <c r="AF67" s="65" t="str">
        <f t="shared" si="9"/>
        <v/>
      </c>
      <c r="AG67" s="65"/>
      <c r="AH67" s="65"/>
      <c r="AI67" s="65" t="str">
        <f t="shared" si="10"/>
        <v/>
      </c>
      <c r="AJ67" s="65"/>
      <c r="AK67" s="65"/>
      <c r="AL67" s="65" t="str">
        <f t="shared" si="11"/>
        <v/>
      </c>
      <c r="AM67" s="65"/>
      <c r="AN67" s="65"/>
      <c r="AO67" s="65" t="str">
        <f t="shared" si="12"/>
        <v/>
      </c>
      <c r="AP67" s="65"/>
      <c r="AQ67" s="65"/>
      <c r="AR67" s="65" t="str">
        <f t="shared" si="13"/>
        <v/>
      </c>
      <c r="AS67" s="74"/>
      <c r="AT67" s="78"/>
    </row>
    <row r="68" spans="1:46" s="12" customFormat="1" ht="31.5" customHeight="1" x14ac:dyDescent="0.25">
      <c r="A68" s="120" t="s">
        <v>153</v>
      </c>
      <c r="B68" s="130" t="s">
        <v>126</v>
      </c>
      <c r="C68" s="55" t="s">
        <v>0</v>
      </c>
      <c r="D68" s="131"/>
      <c r="E68" s="68">
        <f t="shared" ref="E68:AQ68" si="79">E69</f>
        <v>97736.6</v>
      </c>
      <c r="F68" s="68">
        <f t="shared" si="79"/>
        <v>103303.5</v>
      </c>
      <c r="G68" s="68">
        <f t="shared" si="79"/>
        <v>44778.400000000001</v>
      </c>
      <c r="H68" s="68">
        <f t="shared" si="1"/>
        <v>43.346450023474517</v>
      </c>
      <c r="I68" s="68">
        <f t="shared" si="79"/>
        <v>8721.2999999999993</v>
      </c>
      <c r="J68" s="68">
        <f t="shared" si="79"/>
        <v>4959.3999999999996</v>
      </c>
      <c r="K68" s="68">
        <f t="shared" si="2"/>
        <v>56.865375574742295</v>
      </c>
      <c r="L68" s="68">
        <f t="shared" si="79"/>
        <v>10346.200000000001</v>
      </c>
      <c r="M68" s="68">
        <f t="shared" si="79"/>
        <v>10496</v>
      </c>
      <c r="N68" s="68">
        <f t="shared" si="3"/>
        <v>101.44787458197212</v>
      </c>
      <c r="O68" s="68">
        <f t="shared" si="79"/>
        <v>8458.5</v>
      </c>
      <c r="P68" s="68">
        <f t="shared" si="79"/>
        <v>7248.5</v>
      </c>
      <c r="Q68" s="68">
        <f t="shared" si="4"/>
        <v>85.694863155405798</v>
      </c>
      <c r="R68" s="68">
        <f t="shared" si="79"/>
        <v>8870.4000000000015</v>
      </c>
      <c r="S68" s="68">
        <f t="shared" si="79"/>
        <v>7651</v>
      </c>
      <c r="T68" s="68">
        <f t="shared" si="5"/>
        <v>86.253156565656553</v>
      </c>
      <c r="U68" s="68">
        <f t="shared" si="79"/>
        <v>10029</v>
      </c>
      <c r="V68" s="68">
        <f t="shared" si="79"/>
        <v>6732.1</v>
      </c>
      <c r="W68" s="68">
        <f t="shared" si="6"/>
        <v>67.126333632465844</v>
      </c>
      <c r="X68" s="68">
        <f t="shared" si="79"/>
        <v>10147.1</v>
      </c>
      <c r="Y68" s="68">
        <f t="shared" si="79"/>
        <v>7691.4</v>
      </c>
      <c r="Z68" s="68">
        <f t="shared" si="7"/>
        <v>75.798996757694312</v>
      </c>
      <c r="AA68" s="68">
        <f t="shared" si="79"/>
        <v>8394.2999999999993</v>
      </c>
      <c r="AB68" s="68">
        <f t="shared" si="79"/>
        <v>0</v>
      </c>
      <c r="AC68" s="68" t="str">
        <f t="shared" si="8"/>
        <v/>
      </c>
      <c r="AD68" s="68">
        <f t="shared" si="79"/>
        <v>7901.4</v>
      </c>
      <c r="AE68" s="68">
        <f t="shared" si="79"/>
        <v>0</v>
      </c>
      <c r="AF68" s="68" t="str">
        <f t="shared" si="9"/>
        <v/>
      </c>
      <c r="AG68" s="68">
        <f t="shared" si="79"/>
        <v>7554.5</v>
      </c>
      <c r="AH68" s="68">
        <f t="shared" si="79"/>
        <v>0</v>
      </c>
      <c r="AI68" s="68" t="str">
        <f t="shared" si="10"/>
        <v/>
      </c>
      <c r="AJ68" s="68">
        <f t="shared" si="79"/>
        <v>8004.5</v>
      </c>
      <c r="AK68" s="68">
        <f t="shared" si="79"/>
        <v>0</v>
      </c>
      <c r="AL68" s="68" t="str">
        <f t="shared" si="11"/>
        <v/>
      </c>
      <c r="AM68" s="68">
        <f t="shared" si="79"/>
        <v>7696.7000000000007</v>
      </c>
      <c r="AN68" s="68">
        <f t="shared" si="79"/>
        <v>0</v>
      </c>
      <c r="AO68" s="68" t="str">
        <f t="shared" si="12"/>
        <v/>
      </c>
      <c r="AP68" s="68">
        <f t="shared" si="79"/>
        <v>7179.6</v>
      </c>
      <c r="AQ68" s="68">
        <f t="shared" si="79"/>
        <v>0</v>
      </c>
      <c r="AR68" s="68" t="str">
        <f t="shared" si="13"/>
        <v/>
      </c>
      <c r="AS68" s="75"/>
      <c r="AT68" s="75"/>
    </row>
    <row r="69" spans="1:46" s="11" customFormat="1" ht="31.5" customHeight="1" x14ac:dyDescent="0.25">
      <c r="A69" s="120"/>
      <c r="B69" s="130"/>
      <c r="C69" s="55" t="s">
        <v>17</v>
      </c>
      <c r="D69" s="131"/>
      <c r="E69" s="68">
        <f t="shared" ref="E69:AQ69" si="80">E71+E73</f>
        <v>97736.6</v>
      </c>
      <c r="F69" s="68">
        <f t="shared" si="80"/>
        <v>103303.5</v>
      </c>
      <c r="G69" s="68">
        <f t="shared" ref="G69" si="81">G71+G73</f>
        <v>44778.400000000001</v>
      </c>
      <c r="H69" s="68">
        <f t="shared" si="1"/>
        <v>43.346450023474517</v>
      </c>
      <c r="I69" s="68">
        <f t="shared" si="80"/>
        <v>8721.2999999999993</v>
      </c>
      <c r="J69" s="68">
        <f t="shared" si="80"/>
        <v>4959.3999999999996</v>
      </c>
      <c r="K69" s="68">
        <f t="shared" si="2"/>
        <v>56.865375574742295</v>
      </c>
      <c r="L69" s="68">
        <f t="shared" si="80"/>
        <v>10346.200000000001</v>
      </c>
      <c r="M69" s="68">
        <f t="shared" si="80"/>
        <v>10496</v>
      </c>
      <c r="N69" s="68">
        <f t="shared" si="3"/>
        <v>101.44787458197212</v>
      </c>
      <c r="O69" s="68">
        <f t="shared" si="80"/>
        <v>8458.5</v>
      </c>
      <c r="P69" s="68">
        <f t="shared" si="80"/>
        <v>7248.5</v>
      </c>
      <c r="Q69" s="68">
        <f t="shared" si="4"/>
        <v>85.694863155405798</v>
      </c>
      <c r="R69" s="68">
        <f t="shared" si="80"/>
        <v>8870.4000000000015</v>
      </c>
      <c r="S69" s="68">
        <f t="shared" si="80"/>
        <v>7651</v>
      </c>
      <c r="T69" s="68">
        <f t="shared" si="5"/>
        <v>86.253156565656553</v>
      </c>
      <c r="U69" s="68">
        <f t="shared" si="80"/>
        <v>10029</v>
      </c>
      <c r="V69" s="68">
        <f t="shared" si="80"/>
        <v>6732.1</v>
      </c>
      <c r="W69" s="68">
        <f t="shared" si="6"/>
        <v>67.126333632465844</v>
      </c>
      <c r="X69" s="68">
        <f t="shared" si="80"/>
        <v>10147.1</v>
      </c>
      <c r="Y69" s="68">
        <f t="shared" si="80"/>
        <v>7691.4</v>
      </c>
      <c r="Z69" s="68">
        <f t="shared" si="7"/>
        <v>75.798996757694312</v>
      </c>
      <c r="AA69" s="68">
        <f t="shared" si="80"/>
        <v>8394.2999999999993</v>
      </c>
      <c r="AB69" s="68">
        <f t="shared" si="80"/>
        <v>0</v>
      </c>
      <c r="AC69" s="68" t="str">
        <f t="shared" si="8"/>
        <v/>
      </c>
      <c r="AD69" s="68">
        <f t="shared" si="80"/>
        <v>7901.4</v>
      </c>
      <c r="AE69" s="68">
        <f t="shared" si="80"/>
        <v>0</v>
      </c>
      <c r="AF69" s="68" t="str">
        <f t="shared" si="9"/>
        <v/>
      </c>
      <c r="AG69" s="68">
        <f t="shared" si="80"/>
        <v>7554.5</v>
      </c>
      <c r="AH69" s="68">
        <f t="shared" si="80"/>
        <v>0</v>
      </c>
      <c r="AI69" s="68" t="str">
        <f t="shared" si="10"/>
        <v/>
      </c>
      <c r="AJ69" s="68">
        <f t="shared" si="80"/>
        <v>8004.5</v>
      </c>
      <c r="AK69" s="68">
        <f t="shared" si="80"/>
        <v>0</v>
      </c>
      <c r="AL69" s="68" t="str">
        <f t="shared" si="11"/>
        <v/>
      </c>
      <c r="AM69" s="68">
        <f t="shared" si="80"/>
        <v>7696.7000000000007</v>
      </c>
      <c r="AN69" s="68">
        <f t="shared" si="80"/>
        <v>0</v>
      </c>
      <c r="AO69" s="68" t="str">
        <f t="shared" si="12"/>
        <v/>
      </c>
      <c r="AP69" s="68">
        <f t="shared" si="80"/>
        <v>7179.6</v>
      </c>
      <c r="AQ69" s="68">
        <f t="shared" si="80"/>
        <v>0</v>
      </c>
      <c r="AR69" s="68" t="str">
        <f t="shared" si="13"/>
        <v/>
      </c>
      <c r="AS69" s="76"/>
      <c r="AT69" s="76"/>
    </row>
    <row r="70" spans="1:46" s="12" customFormat="1" ht="31.5" customHeight="1" x14ac:dyDescent="0.25">
      <c r="A70" s="105" t="s">
        <v>154</v>
      </c>
      <c r="B70" s="106" t="s">
        <v>6</v>
      </c>
      <c r="C70" s="52" t="s">
        <v>0</v>
      </c>
      <c r="D70" s="107" t="s">
        <v>2</v>
      </c>
      <c r="E70" s="67">
        <f t="shared" ref="E70:AQ70" si="82">E71</f>
        <v>45166.1</v>
      </c>
      <c r="F70" s="67">
        <f t="shared" si="82"/>
        <v>50734.400000000001</v>
      </c>
      <c r="G70" s="67">
        <f t="shared" si="82"/>
        <v>22426.9</v>
      </c>
      <c r="H70" s="67">
        <f t="shared" si="1"/>
        <v>44.204523952190229</v>
      </c>
      <c r="I70" s="67">
        <f t="shared" si="82"/>
        <v>3721.8</v>
      </c>
      <c r="J70" s="67">
        <f t="shared" si="82"/>
        <v>2691.7</v>
      </c>
      <c r="K70" s="67">
        <f t="shared" si="2"/>
        <v>72.322532108119717</v>
      </c>
      <c r="L70" s="67">
        <f t="shared" si="82"/>
        <v>4694.2</v>
      </c>
      <c r="M70" s="67">
        <f t="shared" si="82"/>
        <v>5454.4</v>
      </c>
      <c r="N70" s="67">
        <f t="shared" si="3"/>
        <v>116.19445272889949</v>
      </c>
      <c r="O70" s="67">
        <f t="shared" si="82"/>
        <v>3814.7</v>
      </c>
      <c r="P70" s="67">
        <f t="shared" si="82"/>
        <v>3669.2</v>
      </c>
      <c r="Q70" s="67">
        <f t="shared" si="4"/>
        <v>96.185807534013165</v>
      </c>
      <c r="R70" s="67">
        <f t="shared" si="82"/>
        <v>4557.2</v>
      </c>
      <c r="S70" s="67">
        <f t="shared" si="82"/>
        <v>4167.3</v>
      </c>
      <c r="T70" s="67">
        <f t="shared" si="5"/>
        <v>91.444307908364792</v>
      </c>
      <c r="U70" s="67">
        <f t="shared" si="82"/>
        <v>6043</v>
      </c>
      <c r="V70" s="67">
        <f t="shared" si="82"/>
        <v>2772.9</v>
      </c>
      <c r="W70" s="67">
        <f t="shared" si="6"/>
        <v>45.88614926361079</v>
      </c>
      <c r="X70" s="67">
        <f t="shared" si="82"/>
        <v>6109</v>
      </c>
      <c r="Y70" s="67">
        <f t="shared" si="82"/>
        <v>3671.4</v>
      </c>
      <c r="Z70" s="67">
        <f t="shared" si="7"/>
        <v>60.098215747258145</v>
      </c>
      <c r="AA70" s="67">
        <f t="shared" si="82"/>
        <v>3890.2</v>
      </c>
      <c r="AB70" s="67">
        <f t="shared" si="82"/>
        <v>0</v>
      </c>
      <c r="AC70" s="67" t="str">
        <f t="shared" si="8"/>
        <v/>
      </c>
      <c r="AD70" s="67">
        <f t="shared" si="82"/>
        <v>3765</v>
      </c>
      <c r="AE70" s="67">
        <f t="shared" si="82"/>
        <v>0</v>
      </c>
      <c r="AF70" s="67" t="str">
        <f t="shared" si="9"/>
        <v/>
      </c>
      <c r="AG70" s="67">
        <f t="shared" si="82"/>
        <v>3617.5</v>
      </c>
      <c r="AH70" s="67">
        <f t="shared" si="82"/>
        <v>0</v>
      </c>
      <c r="AI70" s="67" t="str">
        <f t="shared" si="10"/>
        <v/>
      </c>
      <c r="AJ70" s="67">
        <f t="shared" si="82"/>
        <v>3815.4</v>
      </c>
      <c r="AK70" s="67">
        <f t="shared" si="82"/>
        <v>0</v>
      </c>
      <c r="AL70" s="67" t="str">
        <f t="shared" si="11"/>
        <v/>
      </c>
      <c r="AM70" s="67">
        <f t="shared" si="82"/>
        <v>3544.9</v>
      </c>
      <c r="AN70" s="67">
        <f t="shared" si="82"/>
        <v>0</v>
      </c>
      <c r="AO70" s="67" t="str">
        <f t="shared" si="12"/>
        <v/>
      </c>
      <c r="AP70" s="67">
        <f t="shared" si="82"/>
        <v>3161.5</v>
      </c>
      <c r="AQ70" s="67">
        <f t="shared" si="82"/>
        <v>0</v>
      </c>
      <c r="AR70" s="67" t="str">
        <f t="shared" si="13"/>
        <v/>
      </c>
      <c r="AS70" s="77"/>
      <c r="AT70" s="77"/>
    </row>
    <row r="71" spans="1:46" s="11" customFormat="1" ht="31.5" customHeight="1" x14ac:dyDescent="0.25">
      <c r="A71" s="105"/>
      <c r="B71" s="106"/>
      <c r="C71" s="52" t="s">
        <v>17</v>
      </c>
      <c r="D71" s="107"/>
      <c r="E71" s="67">
        <f>44950.9+215.2</f>
        <v>45166.1</v>
      </c>
      <c r="F71" s="62">
        <f t="shared" ref="F71:G71" si="83">SUM(I71+L71+O71+R71+U71+X71+AA71+AD71+AG71+AJ71+AM71+AP71)</f>
        <v>50734.400000000001</v>
      </c>
      <c r="G71" s="62">
        <f t="shared" si="83"/>
        <v>22426.9</v>
      </c>
      <c r="H71" s="62">
        <f t="shared" si="1"/>
        <v>44.204523952190229</v>
      </c>
      <c r="I71" s="66">
        <v>3721.8</v>
      </c>
      <c r="J71" s="66">
        <v>2691.7</v>
      </c>
      <c r="K71" s="62">
        <f t="shared" si="2"/>
        <v>72.322532108119717</v>
      </c>
      <c r="L71" s="66">
        <f>4641.5+52.7</f>
        <v>4694.2</v>
      </c>
      <c r="M71" s="66">
        <v>5454.4</v>
      </c>
      <c r="N71" s="62">
        <f t="shared" si="3"/>
        <v>116.19445272889949</v>
      </c>
      <c r="O71" s="66">
        <f>3628.2+186.5</f>
        <v>3814.7</v>
      </c>
      <c r="P71" s="66">
        <v>3669.2</v>
      </c>
      <c r="Q71" s="62">
        <f t="shared" si="4"/>
        <v>96.185807534013165</v>
      </c>
      <c r="R71" s="66">
        <f>3755.7+54.2+617.3+130</f>
        <v>4557.2</v>
      </c>
      <c r="S71" s="66">
        <v>4167.3</v>
      </c>
      <c r="T71" s="62">
        <f t="shared" si="5"/>
        <v>91.444307908364792</v>
      </c>
      <c r="U71" s="66">
        <f>3725+2318</f>
        <v>6043</v>
      </c>
      <c r="V71" s="66">
        <v>2772.9</v>
      </c>
      <c r="W71" s="62">
        <f t="shared" si="6"/>
        <v>45.88614926361079</v>
      </c>
      <c r="X71" s="66">
        <f>3792.5+2316.5</f>
        <v>6109</v>
      </c>
      <c r="Y71" s="66">
        <v>3671.4</v>
      </c>
      <c r="Z71" s="62">
        <f t="shared" si="7"/>
        <v>60.098215747258145</v>
      </c>
      <c r="AA71" s="66">
        <f>3836+54.2</f>
        <v>3890.2</v>
      </c>
      <c r="AB71" s="66"/>
      <c r="AC71" s="62" t="str">
        <f t="shared" si="8"/>
        <v/>
      </c>
      <c r="AD71" s="66">
        <v>3765</v>
      </c>
      <c r="AE71" s="66"/>
      <c r="AF71" s="62" t="str">
        <f t="shared" si="9"/>
        <v/>
      </c>
      <c r="AG71" s="66">
        <v>3617.5</v>
      </c>
      <c r="AH71" s="66"/>
      <c r="AI71" s="62" t="str">
        <f t="shared" si="10"/>
        <v/>
      </c>
      <c r="AJ71" s="66">
        <f>3761.3+54.1</f>
        <v>3815.4</v>
      </c>
      <c r="AK71" s="66"/>
      <c r="AL71" s="62" t="str">
        <f t="shared" si="11"/>
        <v/>
      </c>
      <c r="AM71" s="66">
        <v>3544.9</v>
      </c>
      <c r="AN71" s="66"/>
      <c r="AO71" s="62" t="str">
        <f t="shared" si="12"/>
        <v/>
      </c>
      <c r="AP71" s="66">
        <v>3161.5</v>
      </c>
      <c r="AQ71" s="66"/>
      <c r="AR71" s="62" t="str">
        <f t="shared" si="13"/>
        <v/>
      </c>
      <c r="AS71" s="78"/>
      <c r="AT71" s="78"/>
    </row>
    <row r="72" spans="1:46" s="12" customFormat="1" ht="31.5" customHeight="1" x14ac:dyDescent="0.25">
      <c r="A72" s="105" t="s">
        <v>155</v>
      </c>
      <c r="B72" s="106" t="s">
        <v>7</v>
      </c>
      <c r="C72" s="52" t="s">
        <v>0</v>
      </c>
      <c r="D72" s="107" t="s">
        <v>99</v>
      </c>
      <c r="E72" s="67">
        <f t="shared" ref="E72:AQ72" si="84">E73</f>
        <v>52570.5</v>
      </c>
      <c r="F72" s="67">
        <f t="shared" si="84"/>
        <v>52569.1</v>
      </c>
      <c r="G72" s="67">
        <f t="shared" si="84"/>
        <v>22351.5</v>
      </c>
      <c r="H72" s="67">
        <f t="shared" ref="H72:H102" si="85">IF(G72=0,"",G72*100/F72)</f>
        <v>42.518323501829023</v>
      </c>
      <c r="I72" s="67">
        <f t="shared" si="84"/>
        <v>4999.5</v>
      </c>
      <c r="J72" s="67">
        <f t="shared" si="84"/>
        <v>2267.6999999999998</v>
      </c>
      <c r="K72" s="67">
        <f t="shared" ref="K72:K102" si="86">IF(J72=0,"",J72*100/I72)</f>
        <v>45.358535853585352</v>
      </c>
      <c r="L72" s="67">
        <f t="shared" si="84"/>
        <v>5652</v>
      </c>
      <c r="M72" s="67">
        <f t="shared" si="84"/>
        <v>5041.6000000000004</v>
      </c>
      <c r="N72" s="67">
        <f t="shared" ref="N72:N102" si="87">IF(M72=0,"",M72*100/L72)</f>
        <v>89.200283085633416</v>
      </c>
      <c r="O72" s="67">
        <f t="shared" si="84"/>
        <v>4643.8</v>
      </c>
      <c r="P72" s="67">
        <f t="shared" si="84"/>
        <v>3579.3</v>
      </c>
      <c r="Q72" s="67">
        <f t="shared" ref="Q72:Q102" si="88">IF(P72=0,"",P72*100/O72)</f>
        <v>77.076962832163318</v>
      </c>
      <c r="R72" s="67">
        <f t="shared" si="84"/>
        <v>4313.2000000000007</v>
      </c>
      <c r="S72" s="67">
        <f t="shared" si="84"/>
        <v>3483.7</v>
      </c>
      <c r="T72" s="67">
        <f t="shared" ref="T72:T102" si="89">IF(S72=0,"",S72*100/R72)</f>
        <v>80.7683390522118</v>
      </c>
      <c r="U72" s="67">
        <f t="shared" si="84"/>
        <v>3986</v>
      </c>
      <c r="V72" s="67">
        <f t="shared" si="84"/>
        <v>3959.2</v>
      </c>
      <c r="W72" s="67">
        <f t="shared" ref="W72:W102" si="90">IF(V72=0,"",V72*100/U72)</f>
        <v>99.32764676367286</v>
      </c>
      <c r="X72" s="67">
        <f t="shared" si="84"/>
        <v>4038.1</v>
      </c>
      <c r="Y72" s="67">
        <f t="shared" si="84"/>
        <v>4020</v>
      </c>
      <c r="Z72" s="67">
        <f t="shared" ref="Z72:Z102" si="91">IF(Y72=0,"",Y72*100/X72)</f>
        <v>99.551769396498358</v>
      </c>
      <c r="AA72" s="67">
        <f t="shared" si="84"/>
        <v>4504.1000000000004</v>
      </c>
      <c r="AB72" s="67">
        <f t="shared" si="84"/>
        <v>0</v>
      </c>
      <c r="AC72" s="67" t="str">
        <f t="shared" ref="AC72:AC102" si="92">IF(AB72=0,"",AB72*100/AA72)</f>
        <v/>
      </c>
      <c r="AD72" s="67">
        <f t="shared" si="84"/>
        <v>4136.3999999999996</v>
      </c>
      <c r="AE72" s="67">
        <f t="shared" si="84"/>
        <v>0</v>
      </c>
      <c r="AF72" s="67" t="str">
        <f t="shared" ref="AF72:AF102" si="93">IF(AE72=0,"",AE72*100/AD72)</f>
        <v/>
      </c>
      <c r="AG72" s="67">
        <f t="shared" si="84"/>
        <v>3937</v>
      </c>
      <c r="AH72" s="67">
        <f t="shared" si="84"/>
        <v>0</v>
      </c>
      <c r="AI72" s="67" t="str">
        <f t="shared" ref="AI72:AI102" si="94">IF(AH72=0,"",AH72*100/AG72)</f>
        <v/>
      </c>
      <c r="AJ72" s="67">
        <f t="shared" si="84"/>
        <v>4189.1000000000004</v>
      </c>
      <c r="AK72" s="67">
        <f t="shared" si="84"/>
        <v>0</v>
      </c>
      <c r="AL72" s="67" t="str">
        <f t="shared" ref="AL72:AL102" si="95">IF(AK72=0,"",AK72*100/AJ72)</f>
        <v/>
      </c>
      <c r="AM72" s="67">
        <f t="shared" si="84"/>
        <v>4151.8</v>
      </c>
      <c r="AN72" s="67">
        <f t="shared" si="84"/>
        <v>0</v>
      </c>
      <c r="AO72" s="67" t="str">
        <f t="shared" ref="AO72:AO102" si="96">IF(AN72=0,"",AN72*100/AM72)</f>
        <v/>
      </c>
      <c r="AP72" s="67">
        <f t="shared" si="84"/>
        <v>4018.1</v>
      </c>
      <c r="AQ72" s="67">
        <f t="shared" si="84"/>
        <v>0</v>
      </c>
      <c r="AR72" s="67" t="str">
        <f t="shared" ref="AR72:AR102" si="97">IF(AQ72=0,"",AQ72*100/AP72)</f>
        <v/>
      </c>
      <c r="AS72" s="77"/>
      <c r="AT72" s="77"/>
    </row>
    <row r="73" spans="1:46" s="11" customFormat="1" ht="31.5" customHeight="1" x14ac:dyDescent="0.25">
      <c r="A73" s="105"/>
      <c r="B73" s="106"/>
      <c r="C73" s="52" t="s">
        <v>17</v>
      </c>
      <c r="D73" s="107"/>
      <c r="E73" s="67">
        <v>52570.5</v>
      </c>
      <c r="F73" s="62">
        <f t="shared" ref="F73:G73" si="98">SUM(I73+L73+O73+R73+U73+X73+AA73+AD73+AG73+AJ73+AM73+AP73)</f>
        <v>52569.1</v>
      </c>
      <c r="G73" s="62">
        <f t="shared" si="98"/>
        <v>22351.5</v>
      </c>
      <c r="H73" s="62">
        <f t="shared" si="85"/>
        <v>42.518323501829023</v>
      </c>
      <c r="I73" s="66">
        <v>4999.5</v>
      </c>
      <c r="J73" s="66">
        <v>2267.6999999999998</v>
      </c>
      <c r="K73" s="62">
        <f t="shared" si="86"/>
        <v>45.358535853585352</v>
      </c>
      <c r="L73" s="66">
        <v>5652</v>
      </c>
      <c r="M73" s="66">
        <v>5041.6000000000004</v>
      </c>
      <c r="N73" s="62">
        <f t="shared" si="87"/>
        <v>89.200283085633416</v>
      </c>
      <c r="O73" s="66">
        <v>4643.8</v>
      </c>
      <c r="P73" s="66">
        <v>3579.3</v>
      </c>
      <c r="Q73" s="62">
        <f t="shared" si="88"/>
        <v>77.076962832163318</v>
      </c>
      <c r="R73" s="66">
        <f>4314.6-1.4</f>
        <v>4313.2000000000007</v>
      </c>
      <c r="S73" s="66">
        <v>3483.7</v>
      </c>
      <c r="T73" s="62">
        <f t="shared" si="89"/>
        <v>80.7683390522118</v>
      </c>
      <c r="U73" s="66">
        <v>3986</v>
      </c>
      <c r="V73" s="66">
        <v>3959.2</v>
      </c>
      <c r="W73" s="62">
        <f t="shared" si="90"/>
        <v>99.32764676367286</v>
      </c>
      <c r="X73" s="66">
        <v>4038.1</v>
      </c>
      <c r="Y73" s="66">
        <v>4020</v>
      </c>
      <c r="Z73" s="62">
        <f t="shared" si="91"/>
        <v>99.551769396498358</v>
      </c>
      <c r="AA73" s="66">
        <v>4504.1000000000004</v>
      </c>
      <c r="AB73" s="66"/>
      <c r="AC73" s="62" t="str">
        <f t="shared" si="92"/>
        <v/>
      </c>
      <c r="AD73" s="66">
        <v>4136.3999999999996</v>
      </c>
      <c r="AE73" s="66"/>
      <c r="AF73" s="62" t="str">
        <f t="shared" si="93"/>
        <v/>
      </c>
      <c r="AG73" s="66">
        <v>3937</v>
      </c>
      <c r="AH73" s="66"/>
      <c r="AI73" s="62" t="str">
        <f t="shared" si="94"/>
        <v/>
      </c>
      <c r="AJ73" s="66">
        <v>4189.1000000000004</v>
      </c>
      <c r="AK73" s="66"/>
      <c r="AL73" s="62" t="str">
        <f t="shared" si="95"/>
        <v/>
      </c>
      <c r="AM73" s="66">
        <v>4151.8</v>
      </c>
      <c r="AN73" s="66"/>
      <c r="AO73" s="62" t="str">
        <f t="shared" si="96"/>
        <v/>
      </c>
      <c r="AP73" s="66">
        <v>4018.1</v>
      </c>
      <c r="AQ73" s="66"/>
      <c r="AR73" s="62" t="str">
        <f t="shared" si="97"/>
        <v/>
      </c>
      <c r="AS73" s="78"/>
      <c r="AT73" s="78"/>
    </row>
    <row r="74" spans="1:46" s="11" customFormat="1" ht="31.5" customHeight="1" x14ac:dyDescent="0.25">
      <c r="A74" s="125">
        <v>5</v>
      </c>
      <c r="B74" s="121" t="s">
        <v>127</v>
      </c>
      <c r="C74" s="54" t="s">
        <v>12</v>
      </c>
      <c r="D74" s="126"/>
      <c r="E74" s="69">
        <f t="shared" ref="E74:AQ74" si="99">E76</f>
        <v>53085</v>
      </c>
      <c r="F74" s="69">
        <f t="shared" si="99"/>
        <v>53084.999999999993</v>
      </c>
      <c r="G74" s="69">
        <f t="shared" ref="G74" si="100">G76</f>
        <v>26591.600000000002</v>
      </c>
      <c r="H74" s="69">
        <f t="shared" si="85"/>
        <v>50.092493171329011</v>
      </c>
      <c r="I74" s="69">
        <f t="shared" si="99"/>
        <v>4431.2</v>
      </c>
      <c r="J74" s="69">
        <f t="shared" si="99"/>
        <v>4431.2</v>
      </c>
      <c r="K74" s="69">
        <f t="shared" si="86"/>
        <v>100</v>
      </c>
      <c r="L74" s="69">
        <f t="shared" si="99"/>
        <v>4431.2</v>
      </c>
      <c r="M74" s="69">
        <f t="shared" si="99"/>
        <v>4435.6000000000004</v>
      </c>
      <c r="N74" s="69">
        <f t="shared" si="87"/>
        <v>100.09929590178734</v>
      </c>
      <c r="O74" s="69">
        <f t="shared" si="99"/>
        <v>4431.2</v>
      </c>
      <c r="P74" s="69">
        <f t="shared" si="99"/>
        <v>4431.2</v>
      </c>
      <c r="Q74" s="69">
        <f t="shared" si="88"/>
        <v>100</v>
      </c>
      <c r="R74" s="69">
        <f t="shared" si="99"/>
        <v>4431.2</v>
      </c>
      <c r="S74" s="69">
        <f t="shared" si="99"/>
        <v>4431.2</v>
      </c>
      <c r="T74" s="69">
        <f t="shared" si="89"/>
        <v>100</v>
      </c>
      <c r="U74" s="69">
        <f t="shared" si="99"/>
        <v>4431.2</v>
      </c>
      <c r="V74" s="69">
        <f t="shared" si="99"/>
        <v>4431.2</v>
      </c>
      <c r="W74" s="69">
        <f t="shared" si="90"/>
        <v>100</v>
      </c>
      <c r="X74" s="69">
        <f t="shared" si="99"/>
        <v>4431.2</v>
      </c>
      <c r="Y74" s="69">
        <f t="shared" si="99"/>
        <v>4431.2</v>
      </c>
      <c r="Z74" s="69">
        <f t="shared" si="91"/>
        <v>100</v>
      </c>
      <c r="AA74" s="69">
        <f t="shared" si="99"/>
        <v>4431.2</v>
      </c>
      <c r="AB74" s="69">
        <f t="shared" si="99"/>
        <v>0</v>
      </c>
      <c r="AC74" s="69" t="str">
        <f t="shared" si="92"/>
        <v/>
      </c>
      <c r="AD74" s="69">
        <f t="shared" si="99"/>
        <v>4431.2</v>
      </c>
      <c r="AE74" s="69">
        <f t="shared" si="99"/>
        <v>0</v>
      </c>
      <c r="AF74" s="69" t="str">
        <f t="shared" si="93"/>
        <v/>
      </c>
      <c r="AG74" s="69">
        <f t="shared" si="99"/>
        <v>4431.2</v>
      </c>
      <c r="AH74" s="69">
        <f t="shared" si="99"/>
        <v>0</v>
      </c>
      <c r="AI74" s="69" t="str">
        <f t="shared" si="94"/>
        <v/>
      </c>
      <c r="AJ74" s="69">
        <f t="shared" si="99"/>
        <v>4431.2</v>
      </c>
      <c r="AK74" s="69">
        <f t="shared" si="99"/>
        <v>0</v>
      </c>
      <c r="AL74" s="69" t="str">
        <f t="shared" si="95"/>
        <v/>
      </c>
      <c r="AM74" s="69">
        <f t="shared" si="99"/>
        <v>4431.2</v>
      </c>
      <c r="AN74" s="69">
        <f t="shared" si="99"/>
        <v>0</v>
      </c>
      <c r="AO74" s="69" t="str">
        <f t="shared" si="96"/>
        <v/>
      </c>
      <c r="AP74" s="69">
        <f t="shared" si="99"/>
        <v>4341.8</v>
      </c>
      <c r="AQ74" s="69">
        <f t="shared" si="99"/>
        <v>0</v>
      </c>
      <c r="AR74" s="69" t="str">
        <f t="shared" si="97"/>
        <v/>
      </c>
      <c r="AS74" s="84"/>
      <c r="AT74" s="84"/>
    </row>
    <row r="75" spans="1:46" s="11" customFormat="1" ht="22.5" customHeight="1" x14ac:dyDescent="0.25">
      <c r="A75" s="125"/>
      <c r="B75" s="121"/>
      <c r="C75" s="54" t="s">
        <v>16</v>
      </c>
      <c r="D75" s="126"/>
      <c r="E75" s="69">
        <f t="shared" ref="E75:AQ75" si="101">E77</f>
        <v>53085</v>
      </c>
      <c r="F75" s="69">
        <f t="shared" si="101"/>
        <v>53084.999999999993</v>
      </c>
      <c r="G75" s="69">
        <f t="shared" ref="G75" si="102">G77</f>
        <v>26591.600000000002</v>
      </c>
      <c r="H75" s="69">
        <f t="shared" si="85"/>
        <v>50.092493171329011</v>
      </c>
      <c r="I75" s="69">
        <f t="shared" si="101"/>
        <v>4431.2</v>
      </c>
      <c r="J75" s="69">
        <f t="shared" si="101"/>
        <v>4431.2</v>
      </c>
      <c r="K75" s="69">
        <f t="shared" si="86"/>
        <v>100</v>
      </c>
      <c r="L75" s="69">
        <f t="shared" si="101"/>
        <v>4431.2</v>
      </c>
      <c r="M75" s="69">
        <f t="shared" si="101"/>
        <v>4435.6000000000004</v>
      </c>
      <c r="N75" s="69">
        <f t="shared" si="87"/>
        <v>100.09929590178734</v>
      </c>
      <c r="O75" s="69">
        <f t="shared" si="101"/>
        <v>4431.2</v>
      </c>
      <c r="P75" s="69">
        <f t="shared" si="101"/>
        <v>4431.2</v>
      </c>
      <c r="Q75" s="69">
        <f t="shared" si="88"/>
        <v>100</v>
      </c>
      <c r="R75" s="69">
        <f t="shared" si="101"/>
        <v>4431.2</v>
      </c>
      <c r="S75" s="69">
        <f t="shared" si="101"/>
        <v>4431.2</v>
      </c>
      <c r="T75" s="69">
        <f t="shared" si="89"/>
        <v>100</v>
      </c>
      <c r="U75" s="69">
        <f t="shared" si="101"/>
        <v>4431.2</v>
      </c>
      <c r="V75" s="69">
        <f t="shared" si="101"/>
        <v>4431.2</v>
      </c>
      <c r="W75" s="69">
        <f t="shared" si="90"/>
        <v>100</v>
      </c>
      <c r="X75" s="69">
        <f t="shared" si="101"/>
        <v>4431.2</v>
      </c>
      <c r="Y75" s="69">
        <f t="shared" si="101"/>
        <v>4431.2</v>
      </c>
      <c r="Z75" s="69">
        <f t="shared" si="91"/>
        <v>100</v>
      </c>
      <c r="AA75" s="69">
        <f t="shared" si="101"/>
        <v>4431.2</v>
      </c>
      <c r="AB75" s="69">
        <f t="shared" si="101"/>
        <v>0</v>
      </c>
      <c r="AC75" s="69" t="str">
        <f t="shared" si="92"/>
        <v/>
      </c>
      <c r="AD75" s="69">
        <f t="shared" si="101"/>
        <v>4431.2</v>
      </c>
      <c r="AE75" s="69">
        <f t="shared" si="101"/>
        <v>0</v>
      </c>
      <c r="AF75" s="69" t="str">
        <f t="shared" si="93"/>
        <v/>
      </c>
      <c r="AG75" s="69">
        <f t="shared" si="101"/>
        <v>4431.2</v>
      </c>
      <c r="AH75" s="69">
        <f t="shared" si="101"/>
        <v>0</v>
      </c>
      <c r="AI75" s="69" t="str">
        <f t="shared" si="94"/>
        <v/>
      </c>
      <c r="AJ75" s="69">
        <f t="shared" si="101"/>
        <v>4431.2</v>
      </c>
      <c r="AK75" s="69">
        <f t="shared" si="101"/>
        <v>0</v>
      </c>
      <c r="AL75" s="69" t="str">
        <f t="shared" si="95"/>
        <v/>
      </c>
      <c r="AM75" s="69">
        <f t="shared" si="101"/>
        <v>4431.2</v>
      </c>
      <c r="AN75" s="69">
        <f t="shared" si="101"/>
        <v>0</v>
      </c>
      <c r="AO75" s="69" t="str">
        <f t="shared" si="96"/>
        <v/>
      </c>
      <c r="AP75" s="69">
        <f t="shared" si="101"/>
        <v>4341.8</v>
      </c>
      <c r="AQ75" s="69">
        <f t="shared" si="101"/>
        <v>0</v>
      </c>
      <c r="AR75" s="69" t="str">
        <f t="shared" si="97"/>
        <v/>
      </c>
      <c r="AS75" s="85"/>
      <c r="AT75" s="85"/>
    </row>
    <row r="76" spans="1:46" s="11" customFormat="1" ht="31.5" customHeight="1" x14ac:dyDescent="0.25">
      <c r="A76" s="127" t="s">
        <v>156</v>
      </c>
      <c r="B76" s="128" t="s">
        <v>73</v>
      </c>
      <c r="C76" s="53" t="s">
        <v>12</v>
      </c>
      <c r="D76" s="119" t="s">
        <v>13</v>
      </c>
      <c r="E76" s="62">
        <f t="shared" ref="E76:AQ76" si="103">E77</f>
        <v>53085</v>
      </c>
      <c r="F76" s="62">
        <f t="shared" si="103"/>
        <v>53084.999999999993</v>
      </c>
      <c r="G76" s="62">
        <f t="shared" si="103"/>
        <v>26591.600000000002</v>
      </c>
      <c r="H76" s="62">
        <f t="shared" si="85"/>
        <v>50.092493171329011</v>
      </c>
      <c r="I76" s="62">
        <f t="shared" si="103"/>
        <v>4431.2</v>
      </c>
      <c r="J76" s="62">
        <f t="shared" si="103"/>
        <v>4431.2</v>
      </c>
      <c r="K76" s="62">
        <f t="shared" si="86"/>
        <v>100</v>
      </c>
      <c r="L76" s="62">
        <f t="shared" si="103"/>
        <v>4431.2</v>
      </c>
      <c r="M76" s="62">
        <f t="shared" si="103"/>
        <v>4435.6000000000004</v>
      </c>
      <c r="N76" s="62">
        <f t="shared" si="87"/>
        <v>100.09929590178734</v>
      </c>
      <c r="O76" s="62">
        <f t="shared" si="103"/>
        <v>4431.2</v>
      </c>
      <c r="P76" s="62">
        <f t="shared" si="103"/>
        <v>4431.2</v>
      </c>
      <c r="Q76" s="62">
        <f t="shared" si="88"/>
        <v>100</v>
      </c>
      <c r="R76" s="62">
        <f t="shared" si="103"/>
        <v>4431.2</v>
      </c>
      <c r="S76" s="62">
        <f t="shared" si="103"/>
        <v>4431.2</v>
      </c>
      <c r="T76" s="62">
        <f t="shared" si="89"/>
        <v>100</v>
      </c>
      <c r="U76" s="62">
        <f t="shared" si="103"/>
        <v>4431.2</v>
      </c>
      <c r="V76" s="62">
        <f t="shared" si="103"/>
        <v>4431.2</v>
      </c>
      <c r="W76" s="62">
        <f t="shared" si="90"/>
        <v>100</v>
      </c>
      <c r="X76" s="62">
        <f t="shared" si="103"/>
        <v>4431.2</v>
      </c>
      <c r="Y76" s="62">
        <f t="shared" si="103"/>
        <v>4431.2</v>
      </c>
      <c r="Z76" s="62">
        <f t="shared" si="91"/>
        <v>100</v>
      </c>
      <c r="AA76" s="62">
        <f t="shared" si="103"/>
        <v>4431.2</v>
      </c>
      <c r="AB76" s="62">
        <f t="shared" si="103"/>
        <v>0</v>
      </c>
      <c r="AC76" s="62" t="str">
        <f t="shared" si="92"/>
        <v/>
      </c>
      <c r="AD76" s="62">
        <f t="shared" si="103"/>
        <v>4431.2</v>
      </c>
      <c r="AE76" s="62">
        <f t="shared" si="103"/>
        <v>0</v>
      </c>
      <c r="AF76" s="62" t="str">
        <f t="shared" si="93"/>
        <v/>
      </c>
      <c r="AG76" s="62">
        <f t="shared" si="103"/>
        <v>4431.2</v>
      </c>
      <c r="AH76" s="62">
        <f t="shared" si="103"/>
        <v>0</v>
      </c>
      <c r="AI76" s="62" t="str">
        <f t="shared" si="94"/>
        <v/>
      </c>
      <c r="AJ76" s="62">
        <f t="shared" si="103"/>
        <v>4431.2</v>
      </c>
      <c r="AK76" s="62">
        <f t="shared" si="103"/>
        <v>0</v>
      </c>
      <c r="AL76" s="62" t="str">
        <f t="shared" si="95"/>
        <v/>
      </c>
      <c r="AM76" s="62">
        <f t="shared" si="103"/>
        <v>4431.2</v>
      </c>
      <c r="AN76" s="62">
        <f t="shared" si="103"/>
        <v>0</v>
      </c>
      <c r="AO76" s="62" t="str">
        <f t="shared" si="96"/>
        <v/>
      </c>
      <c r="AP76" s="62">
        <f t="shared" si="103"/>
        <v>4341.8</v>
      </c>
      <c r="AQ76" s="62">
        <f t="shared" si="103"/>
        <v>0</v>
      </c>
      <c r="AR76" s="62" t="str">
        <f t="shared" si="97"/>
        <v/>
      </c>
      <c r="AS76" s="73" t="s">
        <v>131</v>
      </c>
      <c r="AT76" s="86"/>
    </row>
    <row r="77" spans="1:46" s="11" customFormat="1" ht="25.5" customHeight="1" x14ac:dyDescent="0.25">
      <c r="A77" s="127"/>
      <c r="B77" s="128"/>
      <c r="C77" s="53" t="s">
        <v>16</v>
      </c>
      <c r="D77" s="119"/>
      <c r="E77" s="62">
        <v>53085</v>
      </c>
      <c r="F77" s="62">
        <f>SUM(I77+L77+O77+R77+U77+X77+AA77+AD77+AG77+AJ77+AM77+AP77)</f>
        <v>53084.999999999993</v>
      </c>
      <c r="G77" s="62">
        <f>SUM(J77+M77+P77+S77+V77+Y77+AB77+AE77+AH77+AK77+AN77+AQ77)</f>
        <v>26591.600000000002</v>
      </c>
      <c r="H77" s="62">
        <f t="shared" si="85"/>
        <v>50.092493171329011</v>
      </c>
      <c r="I77" s="66">
        <v>4431.2</v>
      </c>
      <c r="J77" s="66">
        <v>4431.2</v>
      </c>
      <c r="K77" s="62">
        <f t="shared" si="86"/>
        <v>100</v>
      </c>
      <c r="L77" s="66">
        <v>4431.2</v>
      </c>
      <c r="M77" s="66">
        <v>4435.6000000000004</v>
      </c>
      <c r="N77" s="62">
        <f t="shared" si="87"/>
        <v>100.09929590178734</v>
      </c>
      <c r="O77" s="66">
        <v>4431.2</v>
      </c>
      <c r="P77" s="66">
        <v>4431.2</v>
      </c>
      <c r="Q77" s="62">
        <f t="shared" si="88"/>
        <v>100</v>
      </c>
      <c r="R77" s="66">
        <v>4431.2</v>
      </c>
      <c r="S77" s="66">
        <v>4431.2</v>
      </c>
      <c r="T77" s="62">
        <f t="shared" si="89"/>
        <v>100</v>
      </c>
      <c r="U77" s="66">
        <v>4431.2</v>
      </c>
      <c r="V77" s="66">
        <v>4431.2</v>
      </c>
      <c r="W77" s="62">
        <f t="shared" si="90"/>
        <v>100</v>
      </c>
      <c r="X77" s="66">
        <v>4431.2</v>
      </c>
      <c r="Y77" s="66">
        <v>4431.2</v>
      </c>
      <c r="Z77" s="62">
        <f t="shared" si="91"/>
        <v>100</v>
      </c>
      <c r="AA77" s="66">
        <v>4431.2</v>
      </c>
      <c r="AB77" s="66"/>
      <c r="AC77" s="62" t="str">
        <f t="shared" si="92"/>
        <v/>
      </c>
      <c r="AD77" s="66">
        <v>4431.2</v>
      </c>
      <c r="AE77" s="66"/>
      <c r="AF77" s="62" t="str">
        <f t="shared" si="93"/>
        <v/>
      </c>
      <c r="AG77" s="66">
        <v>4431.2</v>
      </c>
      <c r="AH77" s="66"/>
      <c r="AI77" s="62" t="str">
        <f t="shared" si="94"/>
        <v/>
      </c>
      <c r="AJ77" s="66">
        <v>4431.2</v>
      </c>
      <c r="AK77" s="66"/>
      <c r="AL77" s="62" t="str">
        <f t="shared" si="95"/>
        <v/>
      </c>
      <c r="AM77" s="66">
        <v>4431.2</v>
      </c>
      <c r="AN77" s="66"/>
      <c r="AO77" s="62" t="str">
        <f t="shared" si="96"/>
        <v/>
      </c>
      <c r="AP77" s="66">
        <v>4341.8</v>
      </c>
      <c r="AQ77" s="66"/>
      <c r="AR77" s="62" t="str">
        <f t="shared" si="97"/>
        <v/>
      </c>
      <c r="AS77" s="74"/>
      <c r="AT77" s="87"/>
    </row>
    <row r="78" spans="1:46" s="2" customFormat="1" ht="22.5" customHeight="1" x14ac:dyDescent="0.25">
      <c r="A78" s="120" t="s">
        <v>157</v>
      </c>
      <c r="B78" s="124" t="s">
        <v>128</v>
      </c>
      <c r="C78" s="55" t="s">
        <v>0</v>
      </c>
      <c r="D78" s="120"/>
      <c r="E78" s="68">
        <f t="shared" ref="E78:AQ78" si="104">E79</f>
        <v>10000</v>
      </c>
      <c r="F78" s="68">
        <f t="shared" si="104"/>
        <v>10000</v>
      </c>
      <c r="G78" s="68">
        <f t="shared" si="104"/>
        <v>6500</v>
      </c>
      <c r="H78" s="68">
        <f t="shared" si="85"/>
        <v>65</v>
      </c>
      <c r="I78" s="68">
        <f t="shared" si="104"/>
        <v>0</v>
      </c>
      <c r="J78" s="68">
        <f t="shared" si="104"/>
        <v>0</v>
      </c>
      <c r="K78" s="68" t="str">
        <f t="shared" si="86"/>
        <v/>
      </c>
      <c r="L78" s="68">
        <f t="shared" si="104"/>
        <v>1820</v>
      </c>
      <c r="M78" s="68">
        <f t="shared" si="104"/>
        <v>0</v>
      </c>
      <c r="N78" s="68" t="str">
        <f t="shared" si="87"/>
        <v/>
      </c>
      <c r="O78" s="68">
        <f t="shared" si="104"/>
        <v>0</v>
      </c>
      <c r="P78" s="68">
        <f t="shared" si="104"/>
        <v>6500</v>
      </c>
      <c r="Q78" s="68"/>
      <c r="R78" s="68">
        <f t="shared" si="104"/>
        <v>2730</v>
      </c>
      <c r="S78" s="68">
        <f t="shared" si="104"/>
        <v>0</v>
      </c>
      <c r="T78" s="68" t="str">
        <f t="shared" si="89"/>
        <v/>
      </c>
      <c r="U78" s="68">
        <f t="shared" si="104"/>
        <v>0</v>
      </c>
      <c r="V78" s="68">
        <f t="shared" si="104"/>
        <v>0</v>
      </c>
      <c r="W78" s="68" t="str">
        <f t="shared" si="90"/>
        <v/>
      </c>
      <c r="X78" s="68">
        <f t="shared" si="104"/>
        <v>0</v>
      </c>
      <c r="Y78" s="68">
        <f t="shared" si="104"/>
        <v>0</v>
      </c>
      <c r="Z78" s="68" t="str">
        <f t="shared" si="91"/>
        <v/>
      </c>
      <c r="AA78" s="68">
        <f t="shared" si="104"/>
        <v>2730</v>
      </c>
      <c r="AB78" s="68">
        <f t="shared" si="104"/>
        <v>0</v>
      </c>
      <c r="AC78" s="68" t="str">
        <f t="shared" si="92"/>
        <v/>
      </c>
      <c r="AD78" s="68">
        <f t="shared" si="104"/>
        <v>0</v>
      </c>
      <c r="AE78" s="68">
        <f t="shared" si="104"/>
        <v>0</v>
      </c>
      <c r="AF78" s="68" t="str">
        <f t="shared" si="93"/>
        <v/>
      </c>
      <c r="AG78" s="68">
        <f t="shared" si="104"/>
        <v>0</v>
      </c>
      <c r="AH78" s="68">
        <f t="shared" si="104"/>
        <v>0</v>
      </c>
      <c r="AI78" s="68" t="str">
        <f t="shared" si="94"/>
        <v/>
      </c>
      <c r="AJ78" s="68">
        <f t="shared" si="104"/>
        <v>2720</v>
      </c>
      <c r="AK78" s="68">
        <f t="shared" si="104"/>
        <v>0</v>
      </c>
      <c r="AL78" s="68" t="str">
        <f t="shared" si="95"/>
        <v/>
      </c>
      <c r="AM78" s="68">
        <f t="shared" si="104"/>
        <v>0</v>
      </c>
      <c r="AN78" s="68">
        <f t="shared" si="104"/>
        <v>0</v>
      </c>
      <c r="AO78" s="68" t="str">
        <f t="shared" si="96"/>
        <v/>
      </c>
      <c r="AP78" s="68">
        <f t="shared" si="104"/>
        <v>0</v>
      </c>
      <c r="AQ78" s="68">
        <f t="shared" si="104"/>
        <v>0</v>
      </c>
      <c r="AR78" s="68" t="str">
        <f t="shared" si="97"/>
        <v/>
      </c>
      <c r="AS78" s="75"/>
      <c r="AT78" s="75"/>
    </row>
    <row r="79" spans="1:46" ht="22.5" customHeight="1" x14ac:dyDescent="0.25">
      <c r="A79" s="120"/>
      <c r="B79" s="124"/>
      <c r="C79" s="55" t="s">
        <v>17</v>
      </c>
      <c r="D79" s="120"/>
      <c r="E79" s="68">
        <f t="shared" ref="E79:AQ79" si="105">E81</f>
        <v>10000</v>
      </c>
      <c r="F79" s="68">
        <f t="shared" si="105"/>
        <v>10000</v>
      </c>
      <c r="G79" s="68">
        <f t="shared" ref="G79" si="106">G81</f>
        <v>6500</v>
      </c>
      <c r="H79" s="68">
        <f t="shared" si="85"/>
        <v>65</v>
      </c>
      <c r="I79" s="68">
        <f t="shared" si="105"/>
        <v>0</v>
      </c>
      <c r="J79" s="68">
        <f t="shared" si="105"/>
        <v>0</v>
      </c>
      <c r="K79" s="68" t="str">
        <f t="shared" si="86"/>
        <v/>
      </c>
      <c r="L79" s="68">
        <f t="shared" si="105"/>
        <v>1820</v>
      </c>
      <c r="M79" s="68">
        <f t="shared" si="105"/>
        <v>0</v>
      </c>
      <c r="N79" s="68" t="str">
        <f t="shared" si="87"/>
        <v/>
      </c>
      <c r="O79" s="68">
        <f t="shared" si="105"/>
        <v>0</v>
      </c>
      <c r="P79" s="68">
        <f t="shared" si="105"/>
        <v>6500</v>
      </c>
      <c r="Q79" s="68"/>
      <c r="R79" s="68">
        <f t="shared" si="105"/>
        <v>2730</v>
      </c>
      <c r="S79" s="68">
        <f t="shared" si="105"/>
        <v>0</v>
      </c>
      <c r="T79" s="68" t="str">
        <f t="shared" si="89"/>
        <v/>
      </c>
      <c r="U79" s="68">
        <f t="shared" si="105"/>
        <v>0</v>
      </c>
      <c r="V79" s="68">
        <f t="shared" si="105"/>
        <v>0</v>
      </c>
      <c r="W79" s="68" t="str">
        <f t="shared" si="90"/>
        <v/>
      </c>
      <c r="X79" s="68">
        <f t="shared" si="105"/>
        <v>0</v>
      </c>
      <c r="Y79" s="68">
        <f t="shared" si="105"/>
        <v>0</v>
      </c>
      <c r="Z79" s="68" t="str">
        <f t="shared" si="91"/>
        <v/>
      </c>
      <c r="AA79" s="68">
        <f t="shared" si="105"/>
        <v>2730</v>
      </c>
      <c r="AB79" s="68">
        <f t="shared" si="105"/>
        <v>0</v>
      </c>
      <c r="AC79" s="68" t="str">
        <f t="shared" si="92"/>
        <v/>
      </c>
      <c r="AD79" s="68">
        <f t="shared" si="105"/>
        <v>0</v>
      </c>
      <c r="AE79" s="68">
        <f t="shared" si="105"/>
        <v>0</v>
      </c>
      <c r="AF79" s="68" t="str">
        <f t="shared" si="93"/>
        <v/>
      </c>
      <c r="AG79" s="68">
        <f t="shared" si="105"/>
        <v>0</v>
      </c>
      <c r="AH79" s="68">
        <f t="shared" si="105"/>
        <v>0</v>
      </c>
      <c r="AI79" s="68" t="str">
        <f t="shared" si="94"/>
        <v/>
      </c>
      <c r="AJ79" s="68">
        <f t="shared" si="105"/>
        <v>2720</v>
      </c>
      <c r="AK79" s="68">
        <f t="shared" si="105"/>
        <v>0</v>
      </c>
      <c r="AL79" s="68" t="str">
        <f t="shared" si="95"/>
        <v/>
      </c>
      <c r="AM79" s="68">
        <f t="shared" si="105"/>
        <v>0</v>
      </c>
      <c r="AN79" s="68">
        <f t="shared" si="105"/>
        <v>0</v>
      </c>
      <c r="AO79" s="68" t="str">
        <f t="shared" si="96"/>
        <v/>
      </c>
      <c r="AP79" s="68">
        <f t="shared" si="105"/>
        <v>0</v>
      </c>
      <c r="AQ79" s="68">
        <f t="shared" si="105"/>
        <v>0</v>
      </c>
      <c r="AR79" s="68" t="str">
        <f t="shared" si="97"/>
        <v/>
      </c>
      <c r="AS79" s="76"/>
      <c r="AT79" s="76"/>
    </row>
    <row r="80" spans="1:46" s="2" customFormat="1" ht="27.75" customHeight="1" x14ac:dyDescent="0.25">
      <c r="A80" s="105" t="s">
        <v>158</v>
      </c>
      <c r="B80" s="118" t="s">
        <v>20</v>
      </c>
      <c r="C80" s="52" t="s">
        <v>0</v>
      </c>
      <c r="D80" s="123" t="s">
        <v>2</v>
      </c>
      <c r="E80" s="67">
        <f t="shared" ref="E80:AP80" si="107">E81</f>
        <v>10000</v>
      </c>
      <c r="F80" s="67">
        <f t="shared" si="107"/>
        <v>10000</v>
      </c>
      <c r="G80" s="67">
        <f t="shared" si="107"/>
        <v>6500</v>
      </c>
      <c r="H80" s="67">
        <f t="shared" si="107"/>
        <v>65</v>
      </c>
      <c r="I80" s="67">
        <f t="shared" si="107"/>
        <v>0</v>
      </c>
      <c r="J80" s="67">
        <f t="shared" si="107"/>
        <v>0</v>
      </c>
      <c r="K80" s="67" t="str">
        <f t="shared" si="107"/>
        <v/>
      </c>
      <c r="L80" s="67">
        <f t="shared" si="107"/>
        <v>1820</v>
      </c>
      <c r="M80" s="67">
        <f t="shared" si="107"/>
        <v>0</v>
      </c>
      <c r="N80" s="67" t="str">
        <f t="shared" si="107"/>
        <v/>
      </c>
      <c r="O80" s="67">
        <f t="shared" si="107"/>
        <v>0</v>
      </c>
      <c r="P80" s="67">
        <f t="shared" si="107"/>
        <v>6500</v>
      </c>
      <c r="Q80" s="67">
        <f t="shared" si="107"/>
        <v>0</v>
      </c>
      <c r="R80" s="67">
        <f t="shared" si="107"/>
        <v>2730</v>
      </c>
      <c r="S80" s="67">
        <f t="shared" si="107"/>
        <v>0</v>
      </c>
      <c r="T80" s="67" t="str">
        <f t="shared" si="107"/>
        <v/>
      </c>
      <c r="U80" s="67">
        <f t="shared" si="107"/>
        <v>0</v>
      </c>
      <c r="V80" s="67">
        <f t="shared" si="107"/>
        <v>0</v>
      </c>
      <c r="W80" s="67" t="str">
        <f t="shared" si="107"/>
        <v/>
      </c>
      <c r="X80" s="67">
        <f t="shared" si="107"/>
        <v>0</v>
      </c>
      <c r="Y80" s="67">
        <f t="shared" si="107"/>
        <v>0</v>
      </c>
      <c r="Z80" s="67" t="str">
        <f t="shared" si="107"/>
        <v/>
      </c>
      <c r="AA80" s="67">
        <f t="shared" si="107"/>
        <v>2730</v>
      </c>
      <c r="AB80" s="67">
        <f t="shared" si="107"/>
        <v>0</v>
      </c>
      <c r="AC80" s="67" t="str">
        <f t="shared" si="107"/>
        <v/>
      </c>
      <c r="AD80" s="67">
        <f t="shared" si="107"/>
        <v>0</v>
      </c>
      <c r="AE80" s="67">
        <f t="shared" si="107"/>
        <v>0</v>
      </c>
      <c r="AF80" s="67" t="str">
        <f t="shared" si="107"/>
        <v/>
      </c>
      <c r="AG80" s="67">
        <f t="shared" si="107"/>
        <v>0</v>
      </c>
      <c r="AH80" s="67">
        <f t="shared" si="107"/>
        <v>0</v>
      </c>
      <c r="AI80" s="67" t="str">
        <f t="shared" si="107"/>
        <v/>
      </c>
      <c r="AJ80" s="67">
        <f t="shared" si="107"/>
        <v>2720</v>
      </c>
      <c r="AK80" s="67">
        <f t="shared" si="107"/>
        <v>0</v>
      </c>
      <c r="AL80" s="67" t="str">
        <f t="shared" si="107"/>
        <v/>
      </c>
      <c r="AM80" s="67">
        <f t="shared" si="107"/>
        <v>0</v>
      </c>
      <c r="AN80" s="67">
        <f t="shared" si="107"/>
        <v>0</v>
      </c>
      <c r="AO80" s="67" t="str">
        <f t="shared" si="107"/>
        <v/>
      </c>
      <c r="AP80" s="67">
        <f t="shared" si="107"/>
        <v>0</v>
      </c>
      <c r="AQ80" s="63"/>
      <c r="AR80" s="63" t="str">
        <f t="shared" si="97"/>
        <v/>
      </c>
      <c r="AS80" s="88" t="s">
        <v>185</v>
      </c>
      <c r="AT80" s="81" t="s">
        <v>186</v>
      </c>
    </row>
    <row r="81" spans="1:46" s="2" customFormat="1" ht="35.25" customHeight="1" x14ac:dyDescent="0.25">
      <c r="A81" s="105"/>
      <c r="B81" s="118"/>
      <c r="C81" s="52" t="s">
        <v>17</v>
      </c>
      <c r="D81" s="123"/>
      <c r="E81" s="67">
        <v>10000</v>
      </c>
      <c r="F81" s="62">
        <f>SUM(I81+L81+O81+R81+U81+X81+AA81+AD81+AG81+AJ81+AM81+AP81)</f>
        <v>10000</v>
      </c>
      <c r="G81" s="62">
        <f>SUM(J81+M81+P81+S81+V81+Y81+AB81+AE81+AH81+AK81+AN81+AQ81)</f>
        <v>6500</v>
      </c>
      <c r="H81" s="62">
        <f t="shared" si="85"/>
        <v>65</v>
      </c>
      <c r="I81" s="66"/>
      <c r="J81" s="66"/>
      <c r="K81" s="62" t="str">
        <f t="shared" si="86"/>
        <v/>
      </c>
      <c r="L81" s="66">
        <v>1820</v>
      </c>
      <c r="M81" s="66"/>
      <c r="N81" s="62" t="str">
        <f t="shared" si="87"/>
        <v/>
      </c>
      <c r="O81" s="66">
        <v>0</v>
      </c>
      <c r="P81" s="66">
        <v>6500</v>
      </c>
      <c r="Q81" s="62"/>
      <c r="R81" s="66">
        <v>2730</v>
      </c>
      <c r="S81" s="66"/>
      <c r="T81" s="62" t="str">
        <f t="shared" si="89"/>
        <v/>
      </c>
      <c r="U81" s="66"/>
      <c r="V81" s="66"/>
      <c r="W81" s="62" t="str">
        <f t="shared" si="90"/>
        <v/>
      </c>
      <c r="X81" s="66"/>
      <c r="Y81" s="66"/>
      <c r="Z81" s="62" t="str">
        <f t="shared" si="91"/>
        <v/>
      </c>
      <c r="AA81" s="66">
        <v>2730</v>
      </c>
      <c r="AB81" s="66"/>
      <c r="AC81" s="62" t="str">
        <f t="shared" si="92"/>
        <v/>
      </c>
      <c r="AD81" s="66"/>
      <c r="AE81" s="66"/>
      <c r="AF81" s="62" t="str">
        <f t="shared" si="93"/>
        <v/>
      </c>
      <c r="AG81" s="66"/>
      <c r="AH81" s="66"/>
      <c r="AI81" s="62" t="str">
        <f t="shared" si="94"/>
        <v/>
      </c>
      <c r="AJ81" s="66">
        <v>2720</v>
      </c>
      <c r="AK81" s="66"/>
      <c r="AL81" s="62" t="str">
        <f t="shared" si="95"/>
        <v/>
      </c>
      <c r="AM81" s="66"/>
      <c r="AN81" s="66"/>
      <c r="AO81" s="62" t="str">
        <f t="shared" si="96"/>
        <v/>
      </c>
      <c r="AP81" s="66"/>
      <c r="AQ81" s="66"/>
      <c r="AR81" s="62" t="str">
        <f t="shared" si="97"/>
        <v/>
      </c>
      <c r="AS81" s="89"/>
      <c r="AT81" s="82"/>
    </row>
    <row r="82" spans="1:46" s="2" customFormat="1" ht="12.75" customHeight="1" x14ac:dyDescent="0.25">
      <c r="A82" s="120" t="s">
        <v>159</v>
      </c>
      <c r="B82" s="124" t="s">
        <v>129</v>
      </c>
      <c r="C82" s="55" t="s">
        <v>0</v>
      </c>
      <c r="D82" s="120"/>
      <c r="E82" s="68">
        <f t="shared" ref="E82:AQ82" si="108">SUM(E83:E84)</f>
        <v>26450.399999999998</v>
      </c>
      <c r="F82" s="68">
        <f t="shared" si="108"/>
        <v>30818.399999999998</v>
      </c>
      <c r="G82" s="68">
        <f t="shared" ref="G82" si="109">SUM(G83:G84)</f>
        <v>5906.1</v>
      </c>
      <c r="H82" s="68">
        <f t="shared" si="85"/>
        <v>19.164200607429329</v>
      </c>
      <c r="I82" s="68">
        <f t="shared" si="108"/>
        <v>0.2</v>
      </c>
      <c r="J82" s="68">
        <f t="shared" si="108"/>
        <v>0</v>
      </c>
      <c r="K82" s="68" t="str">
        <f t="shared" si="86"/>
        <v/>
      </c>
      <c r="L82" s="68">
        <f t="shared" si="108"/>
        <v>3275.1</v>
      </c>
      <c r="M82" s="68">
        <f t="shared" si="108"/>
        <v>0</v>
      </c>
      <c r="N82" s="68" t="str">
        <f t="shared" si="87"/>
        <v/>
      </c>
      <c r="O82" s="68">
        <f t="shared" si="108"/>
        <v>1470.6</v>
      </c>
      <c r="P82" s="68">
        <f t="shared" si="108"/>
        <v>1962.1</v>
      </c>
      <c r="Q82" s="68">
        <f t="shared" si="88"/>
        <v>133.421732626139</v>
      </c>
      <c r="R82" s="68">
        <f t="shared" si="108"/>
        <v>3275.1</v>
      </c>
      <c r="S82" s="68">
        <f t="shared" si="108"/>
        <v>1341.1</v>
      </c>
      <c r="T82" s="68">
        <f t="shared" si="89"/>
        <v>40.9483679887637</v>
      </c>
      <c r="U82" s="68">
        <f t="shared" si="108"/>
        <v>1468</v>
      </c>
      <c r="V82" s="68">
        <f t="shared" si="108"/>
        <v>1294.8</v>
      </c>
      <c r="W82" s="68">
        <f t="shared" si="90"/>
        <v>88.201634877384194</v>
      </c>
      <c r="X82" s="68">
        <f t="shared" si="108"/>
        <v>5836</v>
      </c>
      <c r="Y82" s="68">
        <f t="shared" si="108"/>
        <v>1308.0999999999999</v>
      </c>
      <c r="Z82" s="68">
        <f t="shared" si="91"/>
        <v>22.414324880054828</v>
      </c>
      <c r="AA82" s="68">
        <f t="shared" si="108"/>
        <v>3274.1</v>
      </c>
      <c r="AB82" s="68">
        <f t="shared" si="108"/>
        <v>0</v>
      </c>
      <c r="AC82" s="68" t="str">
        <f t="shared" si="92"/>
        <v/>
      </c>
      <c r="AD82" s="68">
        <f t="shared" si="108"/>
        <v>1578</v>
      </c>
      <c r="AE82" s="68">
        <f t="shared" si="108"/>
        <v>0</v>
      </c>
      <c r="AF82" s="68" t="str">
        <f t="shared" si="93"/>
        <v/>
      </c>
      <c r="AG82" s="68">
        <f t="shared" si="108"/>
        <v>1578</v>
      </c>
      <c r="AH82" s="68">
        <f t="shared" si="108"/>
        <v>0</v>
      </c>
      <c r="AI82" s="68" t="str">
        <f t="shared" si="94"/>
        <v/>
      </c>
      <c r="AJ82" s="68">
        <f t="shared" si="108"/>
        <v>3385</v>
      </c>
      <c r="AK82" s="68">
        <f t="shared" si="108"/>
        <v>0</v>
      </c>
      <c r="AL82" s="68" t="str">
        <f t="shared" si="95"/>
        <v/>
      </c>
      <c r="AM82" s="68">
        <f t="shared" si="108"/>
        <v>1578</v>
      </c>
      <c r="AN82" s="68">
        <f t="shared" si="108"/>
        <v>0</v>
      </c>
      <c r="AO82" s="68" t="str">
        <f t="shared" si="96"/>
        <v/>
      </c>
      <c r="AP82" s="68">
        <f t="shared" si="108"/>
        <v>4100.3</v>
      </c>
      <c r="AQ82" s="68">
        <f t="shared" si="108"/>
        <v>0</v>
      </c>
      <c r="AR82" s="68" t="str">
        <f t="shared" si="97"/>
        <v/>
      </c>
      <c r="AS82" s="75"/>
      <c r="AT82" s="75"/>
    </row>
    <row r="83" spans="1:46" s="2" customFormat="1" ht="25.5" x14ac:dyDescent="0.25">
      <c r="A83" s="120"/>
      <c r="B83" s="124"/>
      <c r="C83" s="55" t="s">
        <v>1</v>
      </c>
      <c r="D83" s="120"/>
      <c r="E83" s="68">
        <f t="shared" ref="E83:AQ83" si="110">E86</f>
        <v>19222.099999999999</v>
      </c>
      <c r="F83" s="68">
        <f t="shared" si="110"/>
        <v>19222.099999999999</v>
      </c>
      <c r="G83" s="68">
        <f t="shared" ref="G83" si="111">G86</f>
        <v>5906.1</v>
      </c>
      <c r="H83" s="68">
        <f t="shared" si="85"/>
        <v>30.725571087446223</v>
      </c>
      <c r="I83" s="68">
        <f t="shared" si="110"/>
        <v>0.2</v>
      </c>
      <c r="J83" s="68">
        <f t="shared" si="110"/>
        <v>0</v>
      </c>
      <c r="K83" s="68" t="str">
        <f t="shared" si="86"/>
        <v/>
      </c>
      <c r="L83" s="68">
        <f t="shared" si="110"/>
        <v>1468</v>
      </c>
      <c r="M83" s="68">
        <f t="shared" si="110"/>
        <v>0</v>
      </c>
      <c r="N83" s="68" t="str">
        <f t="shared" si="87"/>
        <v/>
      </c>
      <c r="O83" s="68">
        <f t="shared" si="110"/>
        <v>1470.6</v>
      </c>
      <c r="P83" s="68">
        <f t="shared" si="110"/>
        <v>1962.1</v>
      </c>
      <c r="Q83" s="68">
        <f t="shared" si="88"/>
        <v>133.421732626139</v>
      </c>
      <c r="R83" s="68">
        <f t="shared" si="110"/>
        <v>1468</v>
      </c>
      <c r="S83" s="68">
        <f t="shared" si="110"/>
        <v>1341.1</v>
      </c>
      <c r="T83" s="68">
        <f t="shared" si="89"/>
        <v>91.355585831062669</v>
      </c>
      <c r="U83" s="68">
        <f t="shared" si="110"/>
        <v>1468</v>
      </c>
      <c r="V83" s="68">
        <f t="shared" si="110"/>
        <v>1294.8</v>
      </c>
      <c r="W83" s="68">
        <f t="shared" si="90"/>
        <v>88.201634877384194</v>
      </c>
      <c r="X83" s="68">
        <f t="shared" si="110"/>
        <v>1468</v>
      </c>
      <c r="Y83" s="68">
        <f t="shared" si="110"/>
        <v>1308.0999999999999</v>
      </c>
      <c r="Z83" s="68">
        <f t="shared" si="91"/>
        <v>89.107629427792901</v>
      </c>
      <c r="AA83" s="68">
        <f t="shared" si="110"/>
        <v>1467</v>
      </c>
      <c r="AB83" s="68">
        <f t="shared" si="110"/>
        <v>0</v>
      </c>
      <c r="AC83" s="68" t="str">
        <f t="shared" si="92"/>
        <v/>
      </c>
      <c r="AD83" s="68">
        <f t="shared" si="110"/>
        <v>1578</v>
      </c>
      <c r="AE83" s="68">
        <f t="shared" si="110"/>
        <v>0</v>
      </c>
      <c r="AF83" s="68" t="str">
        <f t="shared" si="93"/>
        <v/>
      </c>
      <c r="AG83" s="68">
        <f t="shared" si="110"/>
        <v>1578</v>
      </c>
      <c r="AH83" s="68">
        <f t="shared" si="110"/>
        <v>0</v>
      </c>
      <c r="AI83" s="68" t="str">
        <f t="shared" si="94"/>
        <v/>
      </c>
      <c r="AJ83" s="68">
        <f t="shared" si="110"/>
        <v>1578</v>
      </c>
      <c r="AK83" s="68">
        <f t="shared" si="110"/>
        <v>0</v>
      </c>
      <c r="AL83" s="68" t="str">
        <f t="shared" si="95"/>
        <v/>
      </c>
      <c r="AM83" s="68">
        <f t="shared" si="110"/>
        <v>1578</v>
      </c>
      <c r="AN83" s="68">
        <f t="shared" si="110"/>
        <v>0</v>
      </c>
      <c r="AO83" s="68" t="str">
        <f t="shared" si="96"/>
        <v/>
      </c>
      <c r="AP83" s="68">
        <f t="shared" si="110"/>
        <v>4100.3</v>
      </c>
      <c r="AQ83" s="68">
        <f t="shared" si="110"/>
        <v>0</v>
      </c>
      <c r="AR83" s="68" t="str">
        <f t="shared" si="97"/>
        <v/>
      </c>
      <c r="AS83" s="80"/>
      <c r="AT83" s="80"/>
    </row>
    <row r="84" spans="1:46" ht="15.75" customHeight="1" x14ac:dyDescent="0.25">
      <c r="A84" s="120"/>
      <c r="B84" s="124"/>
      <c r="C84" s="55" t="s">
        <v>16</v>
      </c>
      <c r="D84" s="120"/>
      <c r="E84" s="68">
        <f>E88+E90</f>
        <v>7228.3</v>
      </c>
      <c r="F84" s="68">
        <f t="shared" ref="F84:AQ84" si="112">F88+F90</f>
        <v>11596.3</v>
      </c>
      <c r="G84" s="68">
        <f t="shared" ref="G84" si="113">G88+G90</f>
        <v>0</v>
      </c>
      <c r="H84" s="68" t="str">
        <f t="shared" si="85"/>
        <v/>
      </c>
      <c r="I84" s="68">
        <f t="shared" si="112"/>
        <v>0</v>
      </c>
      <c r="J84" s="68">
        <f t="shared" si="112"/>
        <v>0</v>
      </c>
      <c r="K84" s="68" t="str">
        <f t="shared" si="86"/>
        <v/>
      </c>
      <c r="L84" s="68">
        <f t="shared" si="112"/>
        <v>1807.1</v>
      </c>
      <c r="M84" s="68">
        <f t="shared" si="112"/>
        <v>0</v>
      </c>
      <c r="N84" s="68" t="str">
        <f t="shared" si="87"/>
        <v/>
      </c>
      <c r="O84" s="68">
        <f t="shared" si="112"/>
        <v>0</v>
      </c>
      <c r="P84" s="68">
        <f t="shared" si="112"/>
        <v>0</v>
      </c>
      <c r="Q84" s="68" t="str">
        <f t="shared" si="88"/>
        <v/>
      </c>
      <c r="R84" s="68">
        <f t="shared" si="112"/>
        <v>1807.1</v>
      </c>
      <c r="S84" s="68">
        <f t="shared" si="112"/>
        <v>0</v>
      </c>
      <c r="T84" s="68" t="str">
        <f t="shared" si="89"/>
        <v/>
      </c>
      <c r="U84" s="68">
        <f t="shared" si="112"/>
        <v>0</v>
      </c>
      <c r="V84" s="68">
        <f t="shared" si="112"/>
        <v>0</v>
      </c>
      <c r="W84" s="68" t="str">
        <f t="shared" si="90"/>
        <v/>
      </c>
      <c r="X84" s="68">
        <f t="shared" si="112"/>
        <v>4368</v>
      </c>
      <c r="Y84" s="68">
        <f t="shared" si="112"/>
        <v>0</v>
      </c>
      <c r="Z84" s="68" t="str">
        <f t="shared" si="91"/>
        <v/>
      </c>
      <c r="AA84" s="68">
        <f t="shared" si="112"/>
        <v>1807.1</v>
      </c>
      <c r="AB84" s="68">
        <f t="shared" si="112"/>
        <v>0</v>
      </c>
      <c r="AC84" s="68" t="str">
        <f t="shared" si="92"/>
        <v/>
      </c>
      <c r="AD84" s="68">
        <f t="shared" si="112"/>
        <v>0</v>
      </c>
      <c r="AE84" s="68">
        <f t="shared" si="112"/>
        <v>0</v>
      </c>
      <c r="AF84" s="68" t="str">
        <f t="shared" si="93"/>
        <v/>
      </c>
      <c r="AG84" s="68">
        <f t="shared" si="112"/>
        <v>0</v>
      </c>
      <c r="AH84" s="68">
        <f t="shared" si="112"/>
        <v>0</v>
      </c>
      <c r="AI84" s="68" t="str">
        <f t="shared" si="94"/>
        <v/>
      </c>
      <c r="AJ84" s="68">
        <f t="shared" si="112"/>
        <v>1807</v>
      </c>
      <c r="AK84" s="68">
        <f t="shared" si="112"/>
        <v>0</v>
      </c>
      <c r="AL84" s="68" t="str">
        <f t="shared" si="95"/>
        <v/>
      </c>
      <c r="AM84" s="68">
        <f t="shared" si="112"/>
        <v>0</v>
      </c>
      <c r="AN84" s="68">
        <f t="shared" si="112"/>
        <v>0</v>
      </c>
      <c r="AO84" s="68" t="str">
        <f t="shared" si="96"/>
        <v/>
      </c>
      <c r="AP84" s="68">
        <f t="shared" si="112"/>
        <v>0</v>
      </c>
      <c r="AQ84" s="68">
        <f t="shared" si="112"/>
        <v>0</v>
      </c>
      <c r="AR84" s="68" t="str">
        <f t="shared" si="97"/>
        <v/>
      </c>
      <c r="AS84" s="76"/>
      <c r="AT84" s="76"/>
    </row>
    <row r="85" spans="1:46" s="13" customFormat="1" ht="29.25" customHeight="1" x14ac:dyDescent="0.25">
      <c r="A85" s="105" t="s">
        <v>160</v>
      </c>
      <c r="B85" s="118" t="s">
        <v>22</v>
      </c>
      <c r="C85" s="52" t="s">
        <v>0</v>
      </c>
      <c r="D85" s="119" t="s">
        <v>2</v>
      </c>
      <c r="E85" s="67">
        <f t="shared" ref="E85:AQ85" si="114">SUM(E86)</f>
        <v>19222.099999999999</v>
      </c>
      <c r="F85" s="67">
        <f t="shared" si="114"/>
        <v>19222.099999999999</v>
      </c>
      <c r="G85" s="67">
        <f t="shared" si="114"/>
        <v>5906.1</v>
      </c>
      <c r="H85" s="67">
        <f t="shared" si="85"/>
        <v>30.725571087446223</v>
      </c>
      <c r="I85" s="67">
        <f t="shared" si="114"/>
        <v>0.2</v>
      </c>
      <c r="J85" s="67">
        <f t="shared" si="114"/>
        <v>0</v>
      </c>
      <c r="K85" s="67" t="str">
        <f t="shared" si="86"/>
        <v/>
      </c>
      <c r="L85" s="67">
        <f t="shared" si="114"/>
        <v>1468</v>
      </c>
      <c r="M85" s="67">
        <f t="shared" si="114"/>
        <v>0</v>
      </c>
      <c r="N85" s="67" t="str">
        <f t="shared" si="87"/>
        <v/>
      </c>
      <c r="O85" s="67">
        <f t="shared" si="114"/>
        <v>1470.6</v>
      </c>
      <c r="P85" s="67">
        <f t="shared" si="114"/>
        <v>1962.1</v>
      </c>
      <c r="Q85" s="67">
        <f t="shared" si="88"/>
        <v>133.421732626139</v>
      </c>
      <c r="R85" s="67">
        <f t="shared" si="114"/>
        <v>1468</v>
      </c>
      <c r="S85" s="67">
        <f t="shared" si="114"/>
        <v>1341.1</v>
      </c>
      <c r="T85" s="67">
        <f t="shared" si="89"/>
        <v>91.355585831062669</v>
      </c>
      <c r="U85" s="67">
        <f t="shared" si="114"/>
        <v>1468</v>
      </c>
      <c r="V85" s="67">
        <f t="shared" si="114"/>
        <v>1294.8</v>
      </c>
      <c r="W85" s="67">
        <f t="shared" si="90"/>
        <v>88.201634877384194</v>
      </c>
      <c r="X85" s="67">
        <f t="shared" si="114"/>
        <v>1468</v>
      </c>
      <c r="Y85" s="67">
        <f t="shared" si="114"/>
        <v>1308.0999999999999</v>
      </c>
      <c r="Z85" s="67">
        <f t="shared" si="91"/>
        <v>89.107629427792901</v>
      </c>
      <c r="AA85" s="67">
        <f t="shared" si="114"/>
        <v>1467</v>
      </c>
      <c r="AB85" s="67">
        <f t="shared" si="114"/>
        <v>0</v>
      </c>
      <c r="AC85" s="67" t="str">
        <f t="shared" si="92"/>
        <v/>
      </c>
      <c r="AD85" s="67">
        <f t="shared" si="114"/>
        <v>1578</v>
      </c>
      <c r="AE85" s="67">
        <f t="shared" si="114"/>
        <v>0</v>
      </c>
      <c r="AF85" s="67" t="str">
        <f t="shared" si="93"/>
        <v/>
      </c>
      <c r="AG85" s="67">
        <f t="shared" si="114"/>
        <v>1578</v>
      </c>
      <c r="AH85" s="67">
        <f t="shared" si="114"/>
        <v>0</v>
      </c>
      <c r="AI85" s="67" t="str">
        <f t="shared" si="94"/>
        <v/>
      </c>
      <c r="AJ85" s="67">
        <f t="shared" si="114"/>
        <v>1578</v>
      </c>
      <c r="AK85" s="67">
        <f t="shared" si="114"/>
        <v>0</v>
      </c>
      <c r="AL85" s="67" t="str">
        <f t="shared" si="95"/>
        <v/>
      </c>
      <c r="AM85" s="67">
        <f t="shared" si="114"/>
        <v>1578</v>
      </c>
      <c r="AN85" s="67">
        <f t="shared" si="114"/>
        <v>0</v>
      </c>
      <c r="AO85" s="67" t="str">
        <f t="shared" si="96"/>
        <v/>
      </c>
      <c r="AP85" s="67">
        <f t="shared" si="114"/>
        <v>4100.3</v>
      </c>
      <c r="AQ85" s="67">
        <f t="shared" si="114"/>
        <v>0</v>
      </c>
      <c r="AR85" s="67" t="str">
        <f t="shared" si="97"/>
        <v/>
      </c>
      <c r="AS85" s="73" t="s">
        <v>187</v>
      </c>
      <c r="AT85" s="81" t="s">
        <v>133</v>
      </c>
    </row>
    <row r="86" spans="1:46" s="13" customFormat="1" ht="34.5" customHeight="1" x14ac:dyDescent="0.25">
      <c r="A86" s="105"/>
      <c r="B86" s="118"/>
      <c r="C86" s="52" t="s">
        <v>1</v>
      </c>
      <c r="D86" s="119"/>
      <c r="E86" s="67">
        <v>19222.099999999999</v>
      </c>
      <c r="F86" s="62">
        <f t="shared" ref="F86:G86" si="115">SUM(I86+L86+O86+R86+U86+X86+AA86+AD86+AG86+AJ86+AM86+AP86)</f>
        <v>19222.099999999999</v>
      </c>
      <c r="G86" s="62">
        <f t="shared" si="115"/>
        <v>5906.1</v>
      </c>
      <c r="H86" s="62">
        <f t="shared" si="85"/>
        <v>30.725571087446223</v>
      </c>
      <c r="I86" s="66">
        <v>0.2</v>
      </c>
      <c r="J86" s="66"/>
      <c r="K86" s="62" t="str">
        <f t="shared" si="86"/>
        <v/>
      </c>
      <c r="L86" s="66">
        <v>1468</v>
      </c>
      <c r="M86" s="66"/>
      <c r="N86" s="62" t="str">
        <f t="shared" si="87"/>
        <v/>
      </c>
      <c r="O86" s="66">
        <f>1468+2.6</f>
        <v>1470.6</v>
      </c>
      <c r="P86" s="66">
        <v>1962.1</v>
      </c>
      <c r="Q86" s="62">
        <f t="shared" si="88"/>
        <v>133.421732626139</v>
      </c>
      <c r="R86" s="66">
        <v>1468</v>
      </c>
      <c r="S86" s="66">
        <v>1341.1</v>
      </c>
      <c r="T86" s="62">
        <f t="shared" si="89"/>
        <v>91.355585831062669</v>
      </c>
      <c r="U86" s="66">
        <v>1468</v>
      </c>
      <c r="V86" s="66">
        <v>1294.8</v>
      </c>
      <c r="W86" s="62">
        <f t="shared" si="90"/>
        <v>88.201634877384194</v>
      </c>
      <c r="X86" s="66">
        <v>1468</v>
      </c>
      <c r="Y86" s="66">
        <v>1308.0999999999999</v>
      </c>
      <c r="Z86" s="62">
        <f t="shared" si="91"/>
        <v>89.107629427792901</v>
      </c>
      <c r="AA86" s="66">
        <v>1467</v>
      </c>
      <c r="AB86" s="66"/>
      <c r="AC86" s="62" t="str">
        <f t="shared" si="92"/>
        <v/>
      </c>
      <c r="AD86" s="66">
        <v>1578</v>
      </c>
      <c r="AE86" s="66"/>
      <c r="AF86" s="62" t="str">
        <f t="shared" si="93"/>
        <v/>
      </c>
      <c r="AG86" s="66">
        <v>1578</v>
      </c>
      <c r="AH86" s="66"/>
      <c r="AI86" s="62" t="str">
        <f t="shared" si="94"/>
        <v/>
      </c>
      <c r="AJ86" s="66">
        <v>1578</v>
      </c>
      <c r="AK86" s="66"/>
      <c r="AL86" s="62" t="str">
        <f t="shared" si="95"/>
        <v/>
      </c>
      <c r="AM86" s="66">
        <v>1578</v>
      </c>
      <c r="AN86" s="66"/>
      <c r="AO86" s="62" t="str">
        <f t="shared" si="96"/>
        <v/>
      </c>
      <c r="AP86" s="66">
        <v>4100.3</v>
      </c>
      <c r="AQ86" s="66"/>
      <c r="AR86" s="62" t="str">
        <f t="shared" si="97"/>
        <v/>
      </c>
      <c r="AS86" s="74"/>
      <c r="AT86" s="82"/>
    </row>
    <row r="87" spans="1:46" s="13" customFormat="1" ht="40.5" customHeight="1" x14ac:dyDescent="0.25">
      <c r="A87" s="105" t="s">
        <v>161</v>
      </c>
      <c r="B87" s="118" t="s">
        <v>21</v>
      </c>
      <c r="C87" s="52" t="s">
        <v>0</v>
      </c>
      <c r="D87" s="123" t="s">
        <v>2</v>
      </c>
      <c r="E87" s="67">
        <f t="shared" ref="E87:AQ87" si="116">E88</f>
        <v>528.29999999999995</v>
      </c>
      <c r="F87" s="67">
        <f t="shared" si="116"/>
        <v>528.29999999999995</v>
      </c>
      <c r="G87" s="67">
        <f t="shared" si="116"/>
        <v>0</v>
      </c>
      <c r="H87" s="67" t="str">
        <f t="shared" si="85"/>
        <v/>
      </c>
      <c r="I87" s="67">
        <f t="shared" si="116"/>
        <v>0</v>
      </c>
      <c r="J87" s="67">
        <f t="shared" si="116"/>
        <v>0</v>
      </c>
      <c r="K87" s="67" t="str">
        <f t="shared" si="86"/>
        <v/>
      </c>
      <c r="L87" s="67">
        <f t="shared" si="116"/>
        <v>132.1</v>
      </c>
      <c r="M87" s="67">
        <f t="shared" si="116"/>
        <v>0</v>
      </c>
      <c r="N87" s="67" t="str">
        <f t="shared" si="87"/>
        <v/>
      </c>
      <c r="O87" s="67">
        <f t="shared" si="116"/>
        <v>0</v>
      </c>
      <c r="P87" s="67">
        <f t="shared" si="116"/>
        <v>0</v>
      </c>
      <c r="Q87" s="67" t="str">
        <f t="shared" si="88"/>
        <v/>
      </c>
      <c r="R87" s="67">
        <f t="shared" si="116"/>
        <v>132.1</v>
      </c>
      <c r="S87" s="67">
        <f t="shared" si="116"/>
        <v>0</v>
      </c>
      <c r="T87" s="67" t="str">
        <f t="shared" si="89"/>
        <v/>
      </c>
      <c r="U87" s="67">
        <f t="shared" si="116"/>
        <v>0</v>
      </c>
      <c r="V87" s="67">
        <f t="shared" si="116"/>
        <v>0</v>
      </c>
      <c r="W87" s="67" t="str">
        <f t="shared" si="90"/>
        <v/>
      </c>
      <c r="X87" s="67">
        <f t="shared" si="116"/>
        <v>0</v>
      </c>
      <c r="Y87" s="67">
        <f t="shared" si="116"/>
        <v>0</v>
      </c>
      <c r="Z87" s="67" t="str">
        <f t="shared" si="91"/>
        <v/>
      </c>
      <c r="AA87" s="67">
        <f t="shared" si="116"/>
        <v>132.1</v>
      </c>
      <c r="AB87" s="67">
        <f t="shared" si="116"/>
        <v>0</v>
      </c>
      <c r="AC87" s="67" t="str">
        <f t="shared" si="92"/>
        <v/>
      </c>
      <c r="AD87" s="67">
        <f t="shared" si="116"/>
        <v>0</v>
      </c>
      <c r="AE87" s="67">
        <f t="shared" si="116"/>
        <v>0</v>
      </c>
      <c r="AF87" s="67" t="str">
        <f t="shared" si="93"/>
        <v/>
      </c>
      <c r="AG87" s="67">
        <f t="shared" si="116"/>
        <v>0</v>
      </c>
      <c r="AH87" s="67">
        <f t="shared" si="116"/>
        <v>0</v>
      </c>
      <c r="AI87" s="67" t="str">
        <f t="shared" si="94"/>
        <v/>
      </c>
      <c r="AJ87" s="67">
        <f t="shared" si="116"/>
        <v>132</v>
      </c>
      <c r="AK87" s="67">
        <f t="shared" si="116"/>
        <v>0</v>
      </c>
      <c r="AL87" s="67" t="str">
        <f t="shared" si="95"/>
        <v/>
      </c>
      <c r="AM87" s="67">
        <f t="shared" si="116"/>
        <v>0</v>
      </c>
      <c r="AN87" s="67">
        <f t="shared" si="116"/>
        <v>0</v>
      </c>
      <c r="AO87" s="67" t="str">
        <f t="shared" si="96"/>
        <v/>
      </c>
      <c r="AP87" s="67">
        <f t="shared" si="116"/>
        <v>0</v>
      </c>
      <c r="AQ87" s="67">
        <f t="shared" si="116"/>
        <v>0</v>
      </c>
      <c r="AR87" s="67" t="str">
        <f t="shared" si="97"/>
        <v/>
      </c>
      <c r="AS87" s="73" t="s">
        <v>188</v>
      </c>
      <c r="AT87" s="81" t="s">
        <v>186</v>
      </c>
    </row>
    <row r="88" spans="1:46" s="13" customFormat="1" ht="36.75" customHeight="1" x14ac:dyDescent="0.25">
      <c r="A88" s="105"/>
      <c r="B88" s="118"/>
      <c r="C88" s="52" t="s">
        <v>16</v>
      </c>
      <c r="D88" s="123"/>
      <c r="E88" s="67">
        <v>528.29999999999995</v>
      </c>
      <c r="F88" s="62">
        <f t="shared" ref="F88:G88" si="117">SUM(I88+L88+O88+R88+U88+X88+AA88+AD88+AG88+AJ88+AM88+AP88)</f>
        <v>528.29999999999995</v>
      </c>
      <c r="G88" s="62">
        <f t="shared" si="117"/>
        <v>0</v>
      </c>
      <c r="H88" s="62" t="str">
        <f t="shared" si="85"/>
        <v/>
      </c>
      <c r="I88" s="66">
        <v>0</v>
      </c>
      <c r="J88" s="66">
        <v>0</v>
      </c>
      <c r="K88" s="62" t="str">
        <f t="shared" si="86"/>
        <v/>
      </c>
      <c r="L88" s="66">
        <v>132.1</v>
      </c>
      <c r="M88" s="66">
        <v>0</v>
      </c>
      <c r="N88" s="62" t="str">
        <f t="shared" si="87"/>
        <v/>
      </c>
      <c r="O88" s="66">
        <v>0</v>
      </c>
      <c r="P88" s="66">
        <v>0</v>
      </c>
      <c r="Q88" s="62" t="str">
        <f t="shared" si="88"/>
        <v/>
      </c>
      <c r="R88" s="66">
        <v>132.1</v>
      </c>
      <c r="S88" s="66"/>
      <c r="T88" s="62" t="str">
        <f t="shared" si="89"/>
        <v/>
      </c>
      <c r="U88" s="66"/>
      <c r="V88" s="66"/>
      <c r="W88" s="62" t="str">
        <f t="shared" si="90"/>
        <v/>
      </c>
      <c r="X88" s="66"/>
      <c r="Y88" s="66"/>
      <c r="Z88" s="62" t="str">
        <f t="shared" si="91"/>
        <v/>
      </c>
      <c r="AA88" s="66">
        <v>132.1</v>
      </c>
      <c r="AB88" s="66"/>
      <c r="AC88" s="62" t="str">
        <f t="shared" si="92"/>
        <v/>
      </c>
      <c r="AD88" s="66"/>
      <c r="AE88" s="66"/>
      <c r="AF88" s="62" t="str">
        <f t="shared" si="93"/>
        <v/>
      </c>
      <c r="AG88" s="66"/>
      <c r="AH88" s="66"/>
      <c r="AI88" s="62" t="str">
        <f t="shared" si="94"/>
        <v/>
      </c>
      <c r="AJ88" s="66">
        <v>132</v>
      </c>
      <c r="AK88" s="66"/>
      <c r="AL88" s="62" t="str">
        <f t="shared" si="95"/>
        <v/>
      </c>
      <c r="AM88" s="66"/>
      <c r="AN88" s="66"/>
      <c r="AO88" s="62" t="str">
        <f t="shared" si="96"/>
        <v/>
      </c>
      <c r="AP88" s="66"/>
      <c r="AQ88" s="66"/>
      <c r="AR88" s="62" t="str">
        <f t="shared" si="97"/>
        <v/>
      </c>
      <c r="AS88" s="74"/>
      <c r="AT88" s="82"/>
    </row>
    <row r="89" spans="1:46" s="2" customFormat="1" ht="33.75" customHeight="1" x14ac:dyDescent="0.25">
      <c r="A89" s="105" t="s">
        <v>162</v>
      </c>
      <c r="B89" s="118" t="s">
        <v>86</v>
      </c>
      <c r="C89" s="52" t="s">
        <v>0</v>
      </c>
      <c r="D89" s="123" t="s">
        <v>2</v>
      </c>
      <c r="E89" s="67">
        <f t="shared" ref="E89:AQ89" si="118">E90</f>
        <v>6700</v>
      </c>
      <c r="F89" s="67">
        <f t="shared" si="118"/>
        <v>11068</v>
      </c>
      <c r="G89" s="67">
        <f t="shared" si="118"/>
        <v>0</v>
      </c>
      <c r="H89" s="67" t="str">
        <f t="shared" si="85"/>
        <v/>
      </c>
      <c r="I89" s="67">
        <f t="shared" si="118"/>
        <v>0</v>
      </c>
      <c r="J89" s="67">
        <f t="shared" si="118"/>
        <v>0</v>
      </c>
      <c r="K89" s="67" t="str">
        <f t="shared" si="86"/>
        <v/>
      </c>
      <c r="L89" s="67">
        <f t="shared" si="118"/>
        <v>1675</v>
      </c>
      <c r="M89" s="67">
        <f t="shared" si="118"/>
        <v>0</v>
      </c>
      <c r="N89" s="67" t="str">
        <f t="shared" si="87"/>
        <v/>
      </c>
      <c r="O89" s="67">
        <f t="shared" si="118"/>
        <v>0</v>
      </c>
      <c r="P89" s="67">
        <f t="shared" si="118"/>
        <v>0</v>
      </c>
      <c r="Q89" s="67" t="str">
        <f t="shared" si="88"/>
        <v/>
      </c>
      <c r="R89" s="67">
        <f t="shared" si="118"/>
        <v>1675</v>
      </c>
      <c r="S89" s="67">
        <f t="shared" si="118"/>
        <v>0</v>
      </c>
      <c r="T89" s="67" t="str">
        <f t="shared" si="89"/>
        <v/>
      </c>
      <c r="U89" s="67">
        <f t="shared" si="118"/>
        <v>0</v>
      </c>
      <c r="V89" s="67">
        <f t="shared" si="118"/>
        <v>0</v>
      </c>
      <c r="W89" s="67" t="str">
        <f t="shared" si="90"/>
        <v/>
      </c>
      <c r="X89" s="67">
        <f t="shared" si="118"/>
        <v>4368</v>
      </c>
      <c r="Y89" s="67">
        <f t="shared" si="118"/>
        <v>0</v>
      </c>
      <c r="Z89" s="67" t="str">
        <f t="shared" si="91"/>
        <v/>
      </c>
      <c r="AA89" s="67">
        <f t="shared" si="118"/>
        <v>1675</v>
      </c>
      <c r="AB89" s="67">
        <f t="shared" si="118"/>
        <v>0</v>
      </c>
      <c r="AC89" s="67" t="str">
        <f t="shared" si="92"/>
        <v/>
      </c>
      <c r="AD89" s="67">
        <f t="shared" si="118"/>
        <v>0</v>
      </c>
      <c r="AE89" s="67">
        <f t="shared" si="118"/>
        <v>0</v>
      </c>
      <c r="AF89" s="67" t="str">
        <f t="shared" si="93"/>
        <v/>
      </c>
      <c r="AG89" s="67">
        <f t="shared" si="118"/>
        <v>0</v>
      </c>
      <c r="AH89" s="67">
        <f t="shared" si="118"/>
        <v>0</v>
      </c>
      <c r="AI89" s="67" t="str">
        <f t="shared" si="94"/>
        <v/>
      </c>
      <c r="AJ89" s="67">
        <f t="shared" si="118"/>
        <v>1675</v>
      </c>
      <c r="AK89" s="67">
        <f t="shared" si="118"/>
        <v>0</v>
      </c>
      <c r="AL89" s="67" t="str">
        <f t="shared" si="95"/>
        <v/>
      </c>
      <c r="AM89" s="67">
        <f t="shared" si="118"/>
        <v>0</v>
      </c>
      <c r="AN89" s="67">
        <f t="shared" si="118"/>
        <v>0</v>
      </c>
      <c r="AO89" s="67" t="str">
        <f t="shared" si="96"/>
        <v/>
      </c>
      <c r="AP89" s="67">
        <f t="shared" si="118"/>
        <v>0</v>
      </c>
      <c r="AQ89" s="67">
        <f t="shared" si="118"/>
        <v>0</v>
      </c>
      <c r="AR89" s="67" t="str">
        <f t="shared" si="97"/>
        <v/>
      </c>
      <c r="AS89" s="73" t="s">
        <v>195</v>
      </c>
      <c r="AT89" s="81" t="s">
        <v>186</v>
      </c>
    </row>
    <row r="90" spans="1:46" s="2" customFormat="1" ht="33" customHeight="1" x14ac:dyDescent="0.25">
      <c r="A90" s="105"/>
      <c r="B90" s="118"/>
      <c r="C90" s="52" t="s">
        <v>16</v>
      </c>
      <c r="D90" s="123"/>
      <c r="E90" s="67">
        <v>6700</v>
      </c>
      <c r="F90" s="62">
        <f t="shared" ref="F90:G90" si="119">SUM(I90+L90+O90+R90+U90+X90+AA90+AD90+AG90+AJ90+AM90+AP90)</f>
        <v>11068</v>
      </c>
      <c r="G90" s="62">
        <f t="shared" si="119"/>
        <v>0</v>
      </c>
      <c r="H90" s="62" t="str">
        <f t="shared" si="85"/>
        <v/>
      </c>
      <c r="I90" s="66"/>
      <c r="J90" s="66"/>
      <c r="K90" s="62" t="str">
        <f t="shared" si="86"/>
        <v/>
      </c>
      <c r="L90" s="66">
        <v>1675</v>
      </c>
      <c r="M90" s="66"/>
      <c r="N90" s="62" t="str">
        <f t="shared" si="87"/>
        <v/>
      </c>
      <c r="O90" s="66"/>
      <c r="P90" s="66"/>
      <c r="Q90" s="62" t="str">
        <f t="shared" si="88"/>
        <v/>
      </c>
      <c r="R90" s="66">
        <v>1675</v>
      </c>
      <c r="S90" s="66"/>
      <c r="T90" s="62" t="str">
        <f t="shared" si="89"/>
        <v/>
      </c>
      <c r="U90" s="66"/>
      <c r="V90" s="66"/>
      <c r="W90" s="62" t="str">
        <f t="shared" si="90"/>
        <v/>
      </c>
      <c r="X90" s="66">
        <v>4368</v>
      </c>
      <c r="Y90" s="66"/>
      <c r="Z90" s="62" t="str">
        <f t="shared" si="91"/>
        <v/>
      </c>
      <c r="AA90" s="66">
        <v>1675</v>
      </c>
      <c r="AB90" s="66"/>
      <c r="AC90" s="62" t="str">
        <f t="shared" si="92"/>
        <v/>
      </c>
      <c r="AD90" s="66"/>
      <c r="AE90" s="66"/>
      <c r="AF90" s="62" t="str">
        <f t="shared" si="93"/>
        <v/>
      </c>
      <c r="AG90" s="66"/>
      <c r="AH90" s="66"/>
      <c r="AI90" s="62" t="str">
        <f t="shared" si="94"/>
        <v/>
      </c>
      <c r="AJ90" s="66">
        <v>1675</v>
      </c>
      <c r="AK90" s="66"/>
      <c r="AL90" s="62" t="str">
        <f t="shared" si="95"/>
        <v/>
      </c>
      <c r="AM90" s="66"/>
      <c r="AN90" s="66"/>
      <c r="AO90" s="62" t="str">
        <f t="shared" si="96"/>
        <v/>
      </c>
      <c r="AP90" s="66"/>
      <c r="AQ90" s="66"/>
      <c r="AR90" s="62" t="str">
        <f t="shared" si="97"/>
        <v/>
      </c>
      <c r="AS90" s="74"/>
      <c r="AT90" s="82"/>
    </row>
    <row r="91" spans="1:46" s="2" customFormat="1" ht="12.75" customHeight="1" x14ac:dyDescent="0.25">
      <c r="A91" s="120" t="s">
        <v>163</v>
      </c>
      <c r="B91" s="121" t="s">
        <v>130</v>
      </c>
      <c r="C91" s="55" t="s">
        <v>0</v>
      </c>
      <c r="D91" s="122" t="s">
        <v>2</v>
      </c>
      <c r="E91" s="68">
        <f t="shared" ref="E91:AQ91" si="120">SUM(E92:E93)</f>
        <v>384835.29999999993</v>
      </c>
      <c r="F91" s="68">
        <f t="shared" si="120"/>
        <v>384835.29999999993</v>
      </c>
      <c r="G91" s="68">
        <f t="shared" ref="G91" si="121">SUM(G92:G93)</f>
        <v>158787.80000000002</v>
      </c>
      <c r="H91" s="68">
        <f t="shared" si="85"/>
        <v>41.261235650679666</v>
      </c>
      <c r="I91" s="68">
        <f t="shared" si="120"/>
        <v>5921</v>
      </c>
      <c r="J91" s="68">
        <f t="shared" si="120"/>
        <v>0</v>
      </c>
      <c r="K91" s="68" t="str">
        <f t="shared" si="86"/>
        <v/>
      </c>
      <c r="L91" s="68">
        <f t="shared" si="120"/>
        <v>31576.699999999997</v>
      </c>
      <c r="M91" s="68">
        <f t="shared" si="120"/>
        <v>3482.2</v>
      </c>
      <c r="N91" s="68">
        <f t="shared" si="87"/>
        <v>11.02775147497997</v>
      </c>
      <c r="O91" s="68">
        <f t="shared" si="120"/>
        <v>31576.699999999997</v>
      </c>
      <c r="P91" s="68">
        <f t="shared" si="120"/>
        <v>87757.799999999988</v>
      </c>
      <c r="Q91" s="68">
        <f t="shared" si="88"/>
        <v>277.91947860289389</v>
      </c>
      <c r="R91" s="68">
        <f t="shared" si="120"/>
        <v>31576.699999999997</v>
      </c>
      <c r="S91" s="68">
        <f t="shared" si="120"/>
        <v>35461.4</v>
      </c>
      <c r="T91" s="68">
        <f t="shared" si="89"/>
        <v>112.30242552261637</v>
      </c>
      <c r="U91" s="68">
        <f t="shared" si="120"/>
        <v>31576.699999999997</v>
      </c>
      <c r="V91" s="68">
        <f t="shared" si="120"/>
        <v>28085.300000000003</v>
      </c>
      <c r="W91" s="68">
        <f t="shared" si="90"/>
        <v>88.943113118216942</v>
      </c>
      <c r="X91" s="68">
        <f t="shared" si="120"/>
        <v>31576.699999999997</v>
      </c>
      <c r="Y91" s="68">
        <f t="shared" si="120"/>
        <v>4001.1</v>
      </c>
      <c r="Z91" s="68">
        <f t="shared" si="91"/>
        <v>12.671051756516674</v>
      </c>
      <c r="AA91" s="68">
        <f t="shared" si="120"/>
        <v>31576.699999999997</v>
      </c>
      <c r="AB91" s="68">
        <f t="shared" si="120"/>
        <v>0</v>
      </c>
      <c r="AC91" s="68" t="str">
        <f t="shared" si="92"/>
        <v/>
      </c>
      <c r="AD91" s="68">
        <f t="shared" si="120"/>
        <v>31576.699999999997</v>
      </c>
      <c r="AE91" s="68">
        <f t="shared" si="120"/>
        <v>0</v>
      </c>
      <c r="AF91" s="68" t="str">
        <f t="shared" si="93"/>
        <v/>
      </c>
      <c r="AG91" s="68">
        <f t="shared" si="120"/>
        <v>31576.699999999997</v>
      </c>
      <c r="AH91" s="68">
        <f t="shared" si="120"/>
        <v>0</v>
      </c>
      <c r="AI91" s="68" t="str">
        <f t="shared" si="94"/>
        <v/>
      </c>
      <c r="AJ91" s="68">
        <f t="shared" si="120"/>
        <v>31576.699999999997</v>
      </c>
      <c r="AK91" s="68">
        <f t="shared" si="120"/>
        <v>0</v>
      </c>
      <c r="AL91" s="68" t="str">
        <f t="shared" si="95"/>
        <v/>
      </c>
      <c r="AM91" s="68">
        <f t="shared" si="120"/>
        <v>31576.699999999997</v>
      </c>
      <c r="AN91" s="68">
        <f t="shared" si="120"/>
        <v>0</v>
      </c>
      <c r="AO91" s="68" t="str">
        <f t="shared" si="96"/>
        <v/>
      </c>
      <c r="AP91" s="68">
        <f t="shared" si="120"/>
        <v>63147.299999999996</v>
      </c>
      <c r="AQ91" s="68">
        <f t="shared" si="120"/>
        <v>0</v>
      </c>
      <c r="AR91" s="68" t="str">
        <f t="shared" si="97"/>
        <v/>
      </c>
      <c r="AS91" s="75"/>
      <c r="AT91" s="75"/>
    </row>
    <row r="92" spans="1:46" s="2" customFormat="1" ht="25.5" x14ac:dyDescent="0.25">
      <c r="A92" s="120"/>
      <c r="B92" s="121"/>
      <c r="C92" s="55" t="s">
        <v>1</v>
      </c>
      <c r="D92" s="122"/>
      <c r="E92" s="68">
        <f t="shared" ref="E92:AQ92" si="122">E97+E102</f>
        <v>348164.19999999995</v>
      </c>
      <c r="F92" s="68">
        <f t="shared" si="122"/>
        <v>348164.19999999995</v>
      </c>
      <c r="G92" s="68">
        <f t="shared" ref="G92" si="123">G97+G102</f>
        <v>147071.70000000001</v>
      </c>
      <c r="H92" s="68">
        <f t="shared" si="85"/>
        <v>42.242051307974812</v>
      </c>
      <c r="I92" s="68">
        <f t="shared" si="122"/>
        <v>5454</v>
      </c>
      <c r="J92" s="68">
        <f t="shared" si="122"/>
        <v>0</v>
      </c>
      <c r="K92" s="68" t="str">
        <f t="shared" si="86"/>
        <v/>
      </c>
      <c r="L92" s="68">
        <f t="shared" si="122"/>
        <v>28559.599999999999</v>
      </c>
      <c r="M92" s="68">
        <f t="shared" si="122"/>
        <v>0.1</v>
      </c>
      <c r="N92" s="68">
        <f t="shared" si="87"/>
        <v>3.5014496001344557E-4</v>
      </c>
      <c r="O92" s="68">
        <f t="shared" si="122"/>
        <v>28559.599999999999</v>
      </c>
      <c r="P92" s="68">
        <f t="shared" si="122"/>
        <v>84924.9</v>
      </c>
      <c r="Q92" s="68">
        <f t="shared" si="88"/>
        <v>297.36025714645865</v>
      </c>
      <c r="R92" s="68">
        <f t="shared" si="122"/>
        <v>28559.599999999999</v>
      </c>
      <c r="S92" s="68">
        <f t="shared" si="122"/>
        <v>32727.7</v>
      </c>
      <c r="T92" s="68">
        <f t="shared" si="89"/>
        <v>114.59439207832042</v>
      </c>
      <c r="U92" s="68">
        <f t="shared" si="122"/>
        <v>28559.599999999999</v>
      </c>
      <c r="V92" s="68">
        <f t="shared" si="122"/>
        <v>25417.9</v>
      </c>
      <c r="W92" s="68">
        <f t="shared" si="90"/>
        <v>88.999495791257587</v>
      </c>
      <c r="X92" s="68">
        <f t="shared" si="122"/>
        <v>28559.599999999999</v>
      </c>
      <c r="Y92" s="68">
        <f t="shared" si="122"/>
        <v>4001.1</v>
      </c>
      <c r="Z92" s="68">
        <f t="shared" si="91"/>
        <v>14.009649995097972</v>
      </c>
      <c r="AA92" s="68">
        <f t="shared" si="122"/>
        <v>28559.599999999999</v>
      </c>
      <c r="AB92" s="68">
        <f t="shared" si="122"/>
        <v>0</v>
      </c>
      <c r="AC92" s="68" t="str">
        <f t="shared" si="92"/>
        <v/>
      </c>
      <c r="AD92" s="68">
        <f t="shared" si="122"/>
        <v>28559.599999999999</v>
      </c>
      <c r="AE92" s="68">
        <f t="shared" si="122"/>
        <v>0</v>
      </c>
      <c r="AF92" s="68" t="str">
        <f t="shared" si="93"/>
        <v/>
      </c>
      <c r="AG92" s="68">
        <f t="shared" si="122"/>
        <v>28559.599999999999</v>
      </c>
      <c r="AH92" s="68">
        <f t="shared" si="122"/>
        <v>0</v>
      </c>
      <c r="AI92" s="68" t="str">
        <f t="shared" si="94"/>
        <v/>
      </c>
      <c r="AJ92" s="68">
        <f t="shared" si="122"/>
        <v>28559.599999999999</v>
      </c>
      <c r="AK92" s="68">
        <f t="shared" si="122"/>
        <v>0</v>
      </c>
      <c r="AL92" s="68" t="str">
        <f t="shared" si="95"/>
        <v/>
      </c>
      <c r="AM92" s="68">
        <f t="shared" si="122"/>
        <v>28559.599999999999</v>
      </c>
      <c r="AN92" s="68">
        <f t="shared" si="122"/>
        <v>0</v>
      </c>
      <c r="AO92" s="68" t="str">
        <f t="shared" si="96"/>
        <v/>
      </c>
      <c r="AP92" s="68">
        <f t="shared" si="122"/>
        <v>57114.2</v>
      </c>
      <c r="AQ92" s="68">
        <f t="shared" si="122"/>
        <v>0</v>
      </c>
      <c r="AR92" s="68" t="str">
        <f t="shared" si="97"/>
        <v/>
      </c>
      <c r="AS92" s="80"/>
      <c r="AT92" s="80"/>
    </row>
    <row r="93" spans="1:46" s="2" customFormat="1" ht="21" customHeight="1" x14ac:dyDescent="0.25">
      <c r="A93" s="120"/>
      <c r="B93" s="121"/>
      <c r="C93" s="55" t="s">
        <v>17</v>
      </c>
      <c r="D93" s="122"/>
      <c r="E93" s="68">
        <f t="shared" ref="E93:AQ93" si="124">SUM(E95:E95)</f>
        <v>36671.1</v>
      </c>
      <c r="F93" s="68">
        <f t="shared" si="124"/>
        <v>36671.099999999991</v>
      </c>
      <c r="G93" s="68">
        <f t="shared" ref="G93" si="125">SUM(G95:G95)</f>
        <v>11716.1</v>
      </c>
      <c r="H93" s="68">
        <f t="shared" si="85"/>
        <v>31.949137058882886</v>
      </c>
      <c r="I93" s="68">
        <f t="shared" si="124"/>
        <v>467</v>
      </c>
      <c r="J93" s="68">
        <f t="shared" si="124"/>
        <v>0</v>
      </c>
      <c r="K93" s="68" t="str">
        <f t="shared" si="86"/>
        <v/>
      </c>
      <c r="L93" s="68">
        <f t="shared" si="124"/>
        <v>3017.1</v>
      </c>
      <c r="M93" s="68">
        <f t="shared" si="124"/>
        <v>3482.1</v>
      </c>
      <c r="N93" s="68">
        <f t="shared" si="87"/>
        <v>115.41215074077758</v>
      </c>
      <c r="O93" s="68">
        <f t="shared" si="124"/>
        <v>3017.1</v>
      </c>
      <c r="P93" s="68">
        <f t="shared" si="124"/>
        <v>2832.9</v>
      </c>
      <c r="Q93" s="68">
        <f t="shared" si="88"/>
        <v>93.894799642040368</v>
      </c>
      <c r="R93" s="68">
        <f t="shared" si="124"/>
        <v>3017.1</v>
      </c>
      <c r="S93" s="68">
        <f t="shared" si="124"/>
        <v>2733.7</v>
      </c>
      <c r="T93" s="68">
        <f t="shared" si="89"/>
        <v>90.606874150674486</v>
      </c>
      <c r="U93" s="68">
        <f t="shared" si="124"/>
        <v>3017.1</v>
      </c>
      <c r="V93" s="68">
        <f t="shared" si="124"/>
        <v>2667.4</v>
      </c>
      <c r="W93" s="68">
        <f t="shared" si="90"/>
        <v>88.409399754731368</v>
      </c>
      <c r="X93" s="68">
        <f t="shared" si="124"/>
        <v>3017.1</v>
      </c>
      <c r="Y93" s="68">
        <f t="shared" si="124"/>
        <v>0</v>
      </c>
      <c r="Z93" s="68" t="str">
        <f t="shared" si="91"/>
        <v/>
      </c>
      <c r="AA93" s="68">
        <f t="shared" si="124"/>
        <v>3017.1</v>
      </c>
      <c r="AB93" s="68">
        <f t="shared" si="124"/>
        <v>0</v>
      </c>
      <c r="AC93" s="68" t="str">
        <f t="shared" si="92"/>
        <v/>
      </c>
      <c r="AD93" s="68">
        <f t="shared" si="124"/>
        <v>3017.1</v>
      </c>
      <c r="AE93" s="68">
        <f t="shared" si="124"/>
        <v>0</v>
      </c>
      <c r="AF93" s="68" t="str">
        <f t="shared" si="93"/>
        <v/>
      </c>
      <c r="AG93" s="68">
        <f t="shared" si="124"/>
        <v>3017.1</v>
      </c>
      <c r="AH93" s="68">
        <f t="shared" si="124"/>
        <v>0</v>
      </c>
      <c r="AI93" s="68" t="str">
        <f t="shared" si="94"/>
        <v/>
      </c>
      <c r="AJ93" s="68">
        <f t="shared" si="124"/>
        <v>3017.1</v>
      </c>
      <c r="AK93" s="68">
        <f t="shared" si="124"/>
        <v>0</v>
      </c>
      <c r="AL93" s="68" t="str">
        <f t="shared" si="95"/>
        <v/>
      </c>
      <c r="AM93" s="68">
        <f t="shared" si="124"/>
        <v>3017.1</v>
      </c>
      <c r="AN93" s="68">
        <f t="shared" si="124"/>
        <v>0</v>
      </c>
      <c r="AO93" s="68" t="str">
        <f t="shared" si="96"/>
        <v/>
      </c>
      <c r="AP93" s="68">
        <f t="shared" si="124"/>
        <v>6033.1</v>
      </c>
      <c r="AQ93" s="68">
        <f t="shared" si="124"/>
        <v>0</v>
      </c>
      <c r="AR93" s="68" t="str">
        <f t="shared" si="97"/>
        <v/>
      </c>
      <c r="AS93" s="80"/>
      <c r="AT93" s="80"/>
    </row>
    <row r="94" spans="1:46" s="2" customFormat="1" ht="16.5" customHeight="1" x14ac:dyDescent="0.25">
      <c r="A94" s="120"/>
      <c r="B94" s="121"/>
      <c r="C94" s="55" t="s">
        <v>3</v>
      </c>
      <c r="D94" s="122"/>
      <c r="E94" s="68"/>
      <c r="F94" s="68"/>
      <c r="G94" s="68"/>
      <c r="H94" s="68" t="str">
        <f t="shared" si="85"/>
        <v/>
      </c>
      <c r="I94" s="68"/>
      <c r="J94" s="68"/>
      <c r="K94" s="68" t="str">
        <f t="shared" si="86"/>
        <v/>
      </c>
      <c r="L94" s="68"/>
      <c r="M94" s="68"/>
      <c r="N94" s="68" t="str">
        <f t="shared" si="87"/>
        <v/>
      </c>
      <c r="O94" s="68"/>
      <c r="P94" s="68"/>
      <c r="Q94" s="68" t="str">
        <f t="shared" si="88"/>
        <v/>
      </c>
      <c r="R94" s="68"/>
      <c r="S94" s="68"/>
      <c r="T94" s="68" t="str">
        <f t="shared" si="89"/>
        <v/>
      </c>
      <c r="U94" s="68"/>
      <c r="V94" s="68"/>
      <c r="W94" s="68" t="str">
        <f t="shared" si="90"/>
        <v/>
      </c>
      <c r="X94" s="68"/>
      <c r="Y94" s="68"/>
      <c r="Z94" s="68" t="str">
        <f t="shared" si="91"/>
        <v/>
      </c>
      <c r="AA94" s="68"/>
      <c r="AB94" s="68"/>
      <c r="AC94" s="68" t="str">
        <f t="shared" si="92"/>
        <v/>
      </c>
      <c r="AD94" s="68"/>
      <c r="AE94" s="68"/>
      <c r="AF94" s="68" t="str">
        <f t="shared" si="93"/>
        <v/>
      </c>
      <c r="AG94" s="68"/>
      <c r="AH94" s="68"/>
      <c r="AI94" s="68" t="str">
        <f t="shared" si="94"/>
        <v/>
      </c>
      <c r="AJ94" s="68"/>
      <c r="AK94" s="68"/>
      <c r="AL94" s="68" t="str">
        <f t="shared" si="95"/>
        <v/>
      </c>
      <c r="AM94" s="68"/>
      <c r="AN94" s="68"/>
      <c r="AO94" s="68" t="str">
        <f t="shared" si="96"/>
        <v/>
      </c>
      <c r="AP94" s="68"/>
      <c r="AQ94" s="68"/>
      <c r="AR94" s="68" t="str">
        <f t="shared" si="97"/>
        <v/>
      </c>
      <c r="AS94" s="80"/>
      <c r="AT94" s="80"/>
    </row>
    <row r="95" spans="1:46" s="2" customFormat="1" ht="108" customHeight="1" x14ac:dyDescent="0.25">
      <c r="A95" s="120"/>
      <c r="B95" s="121"/>
      <c r="C95" s="55" t="s">
        <v>27</v>
      </c>
      <c r="D95" s="122"/>
      <c r="E95" s="68">
        <f t="shared" ref="E95:AQ95" si="126">SUM(E100)</f>
        <v>36671.1</v>
      </c>
      <c r="F95" s="68">
        <f t="shared" si="126"/>
        <v>36671.099999999991</v>
      </c>
      <c r="G95" s="68">
        <f t="shared" ref="G95" si="127">SUM(G100)</f>
        <v>11716.1</v>
      </c>
      <c r="H95" s="68">
        <f t="shared" si="85"/>
        <v>31.949137058882886</v>
      </c>
      <c r="I95" s="68">
        <f t="shared" si="126"/>
        <v>467</v>
      </c>
      <c r="J95" s="68">
        <f t="shared" si="126"/>
        <v>0</v>
      </c>
      <c r="K95" s="68" t="str">
        <f t="shared" si="86"/>
        <v/>
      </c>
      <c r="L95" s="68">
        <f t="shared" si="126"/>
        <v>3017.1</v>
      </c>
      <c r="M95" s="68">
        <f t="shared" si="126"/>
        <v>3482.1</v>
      </c>
      <c r="N95" s="68">
        <f t="shared" si="87"/>
        <v>115.41215074077758</v>
      </c>
      <c r="O95" s="68">
        <f t="shared" si="126"/>
        <v>3017.1</v>
      </c>
      <c r="P95" s="68">
        <f t="shared" si="126"/>
        <v>2832.9</v>
      </c>
      <c r="Q95" s="68">
        <f t="shared" si="88"/>
        <v>93.894799642040368</v>
      </c>
      <c r="R95" s="68">
        <f t="shared" si="126"/>
        <v>3017.1</v>
      </c>
      <c r="S95" s="68">
        <f t="shared" si="126"/>
        <v>2733.7</v>
      </c>
      <c r="T95" s="68">
        <f t="shared" si="89"/>
        <v>90.606874150674486</v>
      </c>
      <c r="U95" s="68">
        <f t="shared" si="126"/>
        <v>3017.1</v>
      </c>
      <c r="V95" s="68">
        <f t="shared" si="126"/>
        <v>2667.4</v>
      </c>
      <c r="W95" s="68">
        <f t="shared" si="90"/>
        <v>88.409399754731368</v>
      </c>
      <c r="X95" s="68">
        <f t="shared" si="126"/>
        <v>3017.1</v>
      </c>
      <c r="Y95" s="68">
        <f t="shared" si="126"/>
        <v>0</v>
      </c>
      <c r="Z95" s="68" t="str">
        <f t="shared" si="91"/>
        <v/>
      </c>
      <c r="AA95" s="68">
        <f t="shared" si="126"/>
        <v>3017.1</v>
      </c>
      <c r="AB95" s="68">
        <f t="shared" si="126"/>
        <v>0</v>
      </c>
      <c r="AC95" s="68" t="str">
        <f t="shared" si="92"/>
        <v/>
      </c>
      <c r="AD95" s="68">
        <f t="shared" si="126"/>
        <v>3017.1</v>
      </c>
      <c r="AE95" s="68">
        <f t="shared" si="126"/>
        <v>0</v>
      </c>
      <c r="AF95" s="68" t="str">
        <f t="shared" si="93"/>
        <v/>
      </c>
      <c r="AG95" s="68">
        <f t="shared" si="126"/>
        <v>3017.1</v>
      </c>
      <c r="AH95" s="68">
        <f t="shared" si="126"/>
        <v>0</v>
      </c>
      <c r="AI95" s="68" t="str">
        <f t="shared" si="94"/>
        <v/>
      </c>
      <c r="AJ95" s="68">
        <f t="shared" si="126"/>
        <v>3017.1</v>
      </c>
      <c r="AK95" s="68">
        <f t="shared" si="126"/>
        <v>0</v>
      </c>
      <c r="AL95" s="68" t="str">
        <f t="shared" si="95"/>
        <v/>
      </c>
      <c r="AM95" s="68">
        <f t="shared" si="126"/>
        <v>3017.1</v>
      </c>
      <c r="AN95" s="68">
        <f t="shared" si="126"/>
        <v>0</v>
      </c>
      <c r="AO95" s="68" t="str">
        <f t="shared" si="96"/>
        <v/>
      </c>
      <c r="AP95" s="68">
        <f t="shared" si="126"/>
        <v>6033.1</v>
      </c>
      <c r="AQ95" s="68">
        <f t="shared" si="126"/>
        <v>0</v>
      </c>
      <c r="AR95" s="68" t="str">
        <f t="shared" si="97"/>
        <v/>
      </c>
      <c r="AS95" s="76"/>
      <c r="AT95" s="76"/>
    </row>
    <row r="96" spans="1:46" s="2" customFormat="1" ht="12.75" customHeight="1" x14ac:dyDescent="0.25">
      <c r="A96" s="105" t="s">
        <v>164</v>
      </c>
      <c r="B96" s="118" t="s">
        <v>19</v>
      </c>
      <c r="C96" s="52" t="s">
        <v>0</v>
      </c>
      <c r="D96" s="119" t="s">
        <v>18</v>
      </c>
      <c r="E96" s="67">
        <f t="shared" ref="E96:AQ96" si="128">SUM(E97:E98)</f>
        <v>91677.7</v>
      </c>
      <c r="F96" s="67">
        <f t="shared" si="128"/>
        <v>91677.699999999983</v>
      </c>
      <c r="G96" s="67">
        <f t="shared" ref="G96" si="129">SUM(G97:G98)</f>
        <v>29290.199999999997</v>
      </c>
      <c r="H96" s="67">
        <f t="shared" si="85"/>
        <v>31.949099944697565</v>
      </c>
      <c r="I96" s="67">
        <f t="shared" si="128"/>
        <v>1167</v>
      </c>
      <c r="J96" s="67">
        <f t="shared" si="128"/>
        <v>0</v>
      </c>
      <c r="K96" s="67" t="str">
        <f t="shared" si="86"/>
        <v/>
      </c>
      <c r="L96" s="67">
        <f t="shared" si="128"/>
        <v>7542.7000000000007</v>
      </c>
      <c r="M96" s="67">
        <f t="shared" si="128"/>
        <v>3482.2</v>
      </c>
      <c r="N96" s="67">
        <f t="shared" si="87"/>
        <v>46.16649210494915</v>
      </c>
      <c r="O96" s="67">
        <f t="shared" si="128"/>
        <v>7542.7000000000007</v>
      </c>
      <c r="P96" s="67">
        <f t="shared" si="128"/>
        <v>12305.3</v>
      </c>
      <c r="Q96" s="67">
        <f t="shared" si="88"/>
        <v>163.14184575815025</v>
      </c>
      <c r="R96" s="67">
        <f t="shared" si="128"/>
        <v>7542.7000000000007</v>
      </c>
      <c r="S96" s="67">
        <f t="shared" si="128"/>
        <v>6834.2</v>
      </c>
      <c r="T96" s="67">
        <f t="shared" si="89"/>
        <v>90.606811884338484</v>
      </c>
      <c r="U96" s="67">
        <f t="shared" si="128"/>
        <v>7542.7000000000007</v>
      </c>
      <c r="V96" s="67">
        <f t="shared" si="128"/>
        <v>2667.4</v>
      </c>
      <c r="W96" s="67">
        <f t="shared" si="90"/>
        <v>35.363994325639354</v>
      </c>
      <c r="X96" s="67">
        <f t="shared" si="128"/>
        <v>7542.7000000000007</v>
      </c>
      <c r="Y96" s="67">
        <f t="shared" si="128"/>
        <v>4001.1</v>
      </c>
      <c r="Z96" s="67">
        <f t="shared" si="91"/>
        <v>53.045991488459038</v>
      </c>
      <c r="AA96" s="67">
        <f t="shared" si="128"/>
        <v>7542.7000000000007</v>
      </c>
      <c r="AB96" s="67">
        <f t="shared" si="128"/>
        <v>0</v>
      </c>
      <c r="AC96" s="67" t="str">
        <f t="shared" si="92"/>
        <v/>
      </c>
      <c r="AD96" s="67">
        <f t="shared" si="128"/>
        <v>7542.7000000000007</v>
      </c>
      <c r="AE96" s="67">
        <f t="shared" si="128"/>
        <v>0</v>
      </c>
      <c r="AF96" s="67" t="str">
        <f t="shared" si="93"/>
        <v/>
      </c>
      <c r="AG96" s="67">
        <f t="shared" si="128"/>
        <v>7542.7000000000007</v>
      </c>
      <c r="AH96" s="67">
        <f t="shared" si="128"/>
        <v>0</v>
      </c>
      <c r="AI96" s="67" t="str">
        <f t="shared" si="94"/>
        <v/>
      </c>
      <c r="AJ96" s="67">
        <f t="shared" si="128"/>
        <v>7542.7000000000007</v>
      </c>
      <c r="AK96" s="67">
        <f t="shared" si="128"/>
        <v>0</v>
      </c>
      <c r="AL96" s="67" t="str">
        <f t="shared" si="95"/>
        <v/>
      </c>
      <c r="AM96" s="67">
        <f t="shared" si="128"/>
        <v>7542.7000000000007</v>
      </c>
      <c r="AN96" s="67">
        <f t="shared" si="128"/>
        <v>0</v>
      </c>
      <c r="AO96" s="67" t="str">
        <f t="shared" si="96"/>
        <v/>
      </c>
      <c r="AP96" s="67">
        <f t="shared" si="128"/>
        <v>15083.7</v>
      </c>
      <c r="AQ96" s="67">
        <f t="shared" si="128"/>
        <v>0</v>
      </c>
      <c r="AR96" s="67" t="str">
        <f t="shared" si="97"/>
        <v/>
      </c>
      <c r="AS96" s="73" t="s">
        <v>189</v>
      </c>
      <c r="AT96" s="77" t="s">
        <v>134</v>
      </c>
    </row>
    <row r="97" spans="1:46" s="2" customFormat="1" ht="25.5" x14ac:dyDescent="0.25">
      <c r="A97" s="105"/>
      <c r="B97" s="118"/>
      <c r="C97" s="52" t="s">
        <v>1</v>
      </c>
      <c r="D97" s="119"/>
      <c r="E97" s="67">
        <v>55006.6</v>
      </c>
      <c r="F97" s="62">
        <f t="shared" ref="F97:G97" si="130">SUM(I97+L97+O97+R97+U97+X97+AA97+AD97+AG97+AJ97+AM97+AP97)</f>
        <v>55006.599999999991</v>
      </c>
      <c r="G97" s="62">
        <f t="shared" si="130"/>
        <v>17574.099999999999</v>
      </c>
      <c r="H97" s="62">
        <f t="shared" si="85"/>
        <v>31.949075201884867</v>
      </c>
      <c r="I97" s="62">
        <v>700</v>
      </c>
      <c r="J97" s="62"/>
      <c r="K97" s="62" t="str">
        <f t="shared" si="86"/>
        <v/>
      </c>
      <c r="L97" s="62">
        <v>4525.6000000000004</v>
      </c>
      <c r="M97" s="62">
        <v>0.1</v>
      </c>
      <c r="N97" s="62">
        <f t="shared" si="87"/>
        <v>2.2096517588827999E-3</v>
      </c>
      <c r="O97" s="62">
        <v>4525.6000000000004</v>
      </c>
      <c r="P97" s="62">
        <v>9472.4</v>
      </c>
      <c r="Q97" s="62">
        <f t="shared" si="88"/>
        <v>209.30705320841435</v>
      </c>
      <c r="R97" s="62">
        <v>4525.6000000000004</v>
      </c>
      <c r="S97" s="62">
        <v>4100.5</v>
      </c>
      <c r="T97" s="62">
        <f t="shared" si="89"/>
        <v>90.606770372989203</v>
      </c>
      <c r="U97" s="62">
        <v>4525.6000000000004</v>
      </c>
      <c r="V97" s="62"/>
      <c r="W97" s="62" t="str">
        <f t="shared" si="90"/>
        <v/>
      </c>
      <c r="X97" s="62">
        <v>4525.6000000000004</v>
      </c>
      <c r="Y97" s="62">
        <v>4001.1</v>
      </c>
      <c r="Z97" s="62">
        <f t="shared" si="91"/>
        <v>88.410376524659711</v>
      </c>
      <c r="AA97" s="62">
        <v>4525.6000000000004</v>
      </c>
      <c r="AB97" s="62"/>
      <c r="AC97" s="62" t="str">
        <f t="shared" si="92"/>
        <v/>
      </c>
      <c r="AD97" s="62">
        <v>4525.6000000000004</v>
      </c>
      <c r="AE97" s="62"/>
      <c r="AF97" s="62" t="str">
        <f t="shared" si="93"/>
        <v/>
      </c>
      <c r="AG97" s="62">
        <v>4525.6000000000004</v>
      </c>
      <c r="AH97" s="62"/>
      <c r="AI97" s="62" t="str">
        <f t="shared" si="94"/>
        <v/>
      </c>
      <c r="AJ97" s="62">
        <v>4525.6000000000004</v>
      </c>
      <c r="AK97" s="62"/>
      <c r="AL97" s="62" t="str">
        <f t="shared" si="95"/>
        <v/>
      </c>
      <c r="AM97" s="62">
        <v>4525.6000000000004</v>
      </c>
      <c r="AN97" s="62"/>
      <c r="AO97" s="62" t="str">
        <f t="shared" si="96"/>
        <v/>
      </c>
      <c r="AP97" s="62">
        <v>9050.6</v>
      </c>
      <c r="AQ97" s="62"/>
      <c r="AR97" s="62" t="str">
        <f t="shared" si="97"/>
        <v/>
      </c>
      <c r="AS97" s="79"/>
      <c r="AT97" s="83"/>
    </row>
    <row r="98" spans="1:46" s="2" customFormat="1" x14ac:dyDescent="0.25">
      <c r="A98" s="105"/>
      <c r="B98" s="118"/>
      <c r="C98" s="52" t="s">
        <v>16</v>
      </c>
      <c r="D98" s="119"/>
      <c r="E98" s="67">
        <f t="shared" ref="E98:AQ98" si="131">SUM(E100:E100)</f>
        <v>36671.1</v>
      </c>
      <c r="F98" s="67">
        <f t="shared" si="131"/>
        <v>36671.099999999991</v>
      </c>
      <c r="G98" s="67">
        <f t="shared" ref="G98" si="132">SUM(G100:G100)</f>
        <v>11716.1</v>
      </c>
      <c r="H98" s="67">
        <f t="shared" si="85"/>
        <v>31.949137058882886</v>
      </c>
      <c r="I98" s="67">
        <f t="shared" si="131"/>
        <v>467</v>
      </c>
      <c r="J98" s="67">
        <f t="shared" si="131"/>
        <v>0</v>
      </c>
      <c r="K98" s="67" t="str">
        <f t="shared" si="86"/>
        <v/>
      </c>
      <c r="L98" s="67">
        <f t="shared" si="131"/>
        <v>3017.1</v>
      </c>
      <c r="M98" s="67">
        <f t="shared" si="131"/>
        <v>3482.1</v>
      </c>
      <c r="N98" s="67">
        <f t="shared" si="87"/>
        <v>115.41215074077758</v>
      </c>
      <c r="O98" s="67">
        <f t="shared" si="131"/>
        <v>3017.1</v>
      </c>
      <c r="P98" s="67">
        <f t="shared" si="131"/>
        <v>2832.9</v>
      </c>
      <c r="Q98" s="67">
        <f t="shared" si="88"/>
        <v>93.894799642040368</v>
      </c>
      <c r="R98" s="67">
        <f t="shared" si="131"/>
        <v>3017.1</v>
      </c>
      <c r="S98" s="67">
        <f t="shared" si="131"/>
        <v>2733.7</v>
      </c>
      <c r="T98" s="67">
        <f t="shared" si="89"/>
        <v>90.606874150674486</v>
      </c>
      <c r="U98" s="67">
        <f t="shared" si="131"/>
        <v>3017.1</v>
      </c>
      <c r="V98" s="67">
        <f t="shared" si="131"/>
        <v>2667.4</v>
      </c>
      <c r="W98" s="67">
        <f t="shared" si="90"/>
        <v>88.409399754731368</v>
      </c>
      <c r="X98" s="67">
        <f t="shared" si="131"/>
        <v>3017.1</v>
      </c>
      <c r="Y98" s="67">
        <f t="shared" si="131"/>
        <v>0</v>
      </c>
      <c r="Z98" s="67" t="str">
        <f t="shared" si="91"/>
        <v/>
      </c>
      <c r="AA98" s="67">
        <f t="shared" si="131"/>
        <v>3017.1</v>
      </c>
      <c r="AB98" s="67">
        <f t="shared" si="131"/>
        <v>0</v>
      </c>
      <c r="AC98" s="67" t="str">
        <f t="shared" si="92"/>
        <v/>
      </c>
      <c r="AD98" s="67">
        <f t="shared" si="131"/>
        <v>3017.1</v>
      </c>
      <c r="AE98" s="67">
        <f t="shared" si="131"/>
        <v>0</v>
      </c>
      <c r="AF98" s="67" t="str">
        <f t="shared" si="93"/>
        <v/>
      </c>
      <c r="AG98" s="67">
        <f t="shared" si="131"/>
        <v>3017.1</v>
      </c>
      <c r="AH98" s="67">
        <f t="shared" si="131"/>
        <v>0</v>
      </c>
      <c r="AI98" s="67" t="str">
        <f t="shared" si="94"/>
        <v/>
      </c>
      <c r="AJ98" s="67">
        <f t="shared" si="131"/>
        <v>3017.1</v>
      </c>
      <c r="AK98" s="67">
        <f t="shared" si="131"/>
        <v>0</v>
      </c>
      <c r="AL98" s="67" t="str">
        <f t="shared" si="95"/>
        <v/>
      </c>
      <c r="AM98" s="67">
        <f t="shared" si="131"/>
        <v>3017.1</v>
      </c>
      <c r="AN98" s="67">
        <f t="shared" si="131"/>
        <v>0</v>
      </c>
      <c r="AO98" s="67" t="str">
        <f t="shared" si="96"/>
        <v/>
      </c>
      <c r="AP98" s="67">
        <f t="shared" si="131"/>
        <v>6033.1</v>
      </c>
      <c r="AQ98" s="67">
        <f t="shared" si="131"/>
        <v>0</v>
      </c>
      <c r="AR98" s="67" t="str">
        <f t="shared" si="97"/>
        <v/>
      </c>
      <c r="AS98" s="79"/>
      <c r="AT98" s="83"/>
    </row>
    <row r="99" spans="1:46" s="2" customFormat="1" x14ac:dyDescent="0.25">
      <c r="A99" s="105"/>
      <c r="B99" s="118"/>
      <c r="C99" s="52" t="s">
        <v>3</v>
      </c>
      <c r="D99" s="119"/>
      <c r="E99" s="67"/>
      <c r="F99" s="67"/>
      <c r="G99" s="67"/>
      <c r="H99" s="63" t="str">
        <f t="shared" si="85"/>
        <v/>
      </c>
      <c r="I99" s="63"/>
      <c r="J99" s="63"/>
      <c r="K99" s="63" t="str">
        <f t="shared" si="86"/>
        <v/>
      </c>
      <c r="L99" s="63"/>
      <c r="M99" s="63"/>
      <c r="N99" s="63" t="str">
        <f t="shared" si="87"/>
        <v/>
      </c>
      <c r="O99" s="63"/>
      <c r="P99" s="63"/>
      <c r="Q99" s="63" t="str">
        <f t="shared" si="88"/>
        <v/>
      </c>
      <c r="R99" s="63"/>
      <c r="S99" s="63"/>
      <c r="T99" s="63" t="str">
        <f t="shared" si="89"/>
        <v/>
      </c>
      <c r="U99" s="63"/>
      <c r="V99" s="63"/>
      <c r="W99" s="63" t="str">
        <f t="shared" si="90"/>
        <v/>
      </c>
      <c r="X99" s="63"/>
      <c r="Y99" s="63"/>
      <c r="Z99" s="63" t="str">
        <f t="shared" si="91"/>
        <v/>
      </c>
      <c r="AA99" s="63"/>
      <c r="AB99" s="63"/>
      <c r="AC99" s="63" t="str">
        <f t="shared" si="92"/>
        <v/>
      </c>
      <c r="AD99" s="63"/>
      <c r="AE99" s="63"/>
      <c r="AF99" s="63" t="str">
        <f t="shared" si="93"/>
        <v/>
      </c>
      <c r="AG99" s="63"/>
      <c r="AH99" s="63"/>
      <c r="AI99" s="63" t="str">
        <f t="shared" si="94"/>
        <v/>
      </c>
      <c r="AJ99" s="63"/>
      <c r="AK99" s="63"/>
      <c r="AL99" s="63" t="str">
        <f t="shared" si="95"/>
        <v/>
      </c>
      <c r="AM99" s="63"/>
      <c r="AN99" s="63"/>
      <c r="AO99" s="63" t="str">
        <f t="shared" si="96"/>
        <v/>
      </c>
      <c r="AP99" s="63"/>
      <c r="AQ99" s="63"/>
      <c r="AR99" s="63" t="str">
        <f t="shared" si="97"/>
        <v/>
      </c>
      <c r="AS99" s="79"/>
      <c r="AT99" s="83"/>
    </row>
    <row r="100" spans="1:46" s="2" customFormat="1" ht="135" customHeight="1" x14ac:dyDescent="0.25">
      <c r="A100" s="105"/>
      <c r="B100" s="118"/>
      <c r="C100" s="52" t="s">
        <v>27</v>
      </c>
      <c r="D100" s="119"/>
      <c r="E100" s="67">
        <v>36671.1</v>
      </c>
      <c r="F100" s="62">
        <f t="shared" ref="F100:G100" si="133">SUM(I100+L100+O100+R100+U100+X100+AA100+AD100+AG100+AJ100+AM100+AP100)</f>
        <v>36671.099999999991</v>
      </c>
      <c r="G100" s="62">
        <f t="shared" si="133"/>
        <v>11716.1</v>
      </c>
      <c r="H100" s="62">
        <f t="shared" si="85"/>
        <v>31.949137058882886</v>
      </c>
      <c r="I100" s="66">
        <v>467</v>
      </c>
      <c r="J100" s="66"/>
      <c r="K100" s="62" t="str">
        <f t="shared" si="86"/>
        <v/>
      </c>
      <c r="L100" s="66">
        <v>3017.1</v>
      </c>
      <c r="M100" s="66">
        <v>3482.1</v>
      </c>
      <c r="N100" s="62">
        <f t="shared" si="87"/>
        <v>115.41215074077758</v>
      </c>
      <c r="O100" s="66">
        <v>3017.1</v>
      </c>
      <c r="P100" s="66">
        <v>2832.9</v>
      </c>
      <c r="Q100" s="62">
        <f t="shared" si="88"/>
        <v>93.894799642040368</v>
      </c>
      <c r="R100" s="66">
        <v>3017.1</v>
      </c>
      <c r="S100" s="66">
        <v>2733.7</v>
      </c>
      <c r="T100" s="62">
        <f t="shared" si="89"/>
        <v>90.606874150674486</v>
      </c>
      <c r="U100" s="66">
        <v>3017.1</v>
      </c>
      <c r="V100" s="66">
        <v>2667.4</v>
      </c>
      <c r="W100" s="62">
        <f t="shared" si="90"/>
        <v>88.409399754731368</v>
      </c>
      <c r="X100" s="66">
        <v>3017.1</v>
      </c>
      <c r="Y100" s="66"/>
      <c r="Z100" s="62" t="str">
        <f t="shared" si="91"/>
        <v/>
      </c>
      <c r="AA100" s="66">
        <v>3017.1</v>
      </c>
      <c r="AB100" s="66"/>
      <c r="AC100" s="62" t="str">
        <f t="shared" si="92"/>
        <v/>
      </c>
      <c r="AD100" s="66">
        <v>3017.1</v>
      </c>
      <c r="AE100" s="66"/>
      <c r="AF100" s="62" t="str">
        <f t="shared" si="93"/>
        <v/>
      </c>
      <c r="AG100" s="66">
        <v>3017.1</v>
      </c>
      <c r="AH100" s="66"/>
      <c r="AI100" s="62" t="str">
        <f t="shared" si="94"/>
        <v/>
      </c>
      <c r="AJ100" s="66">
        <v>3017.1</v>
      </c>
      <c r="AK100" s="66"/>
      <c r="AL100" s="62" t="str">
        <f t="shared" si="95"/>
        <v/>
      </c>
      <c r="AM100" s="66">
        <v>3017.1</v>
      </c>
      <c r="AN100" s="66"/>
      <c r="AO100" s="62" t="str">
        <f t="shared" si="96"/>
        <v/>
      </c>
      <c r="AP100" s="66">
        <v>6033.1</v>
      </c>
      <c r="AQ100" s="66"/>
      <c r="AR100" s="62" t="str">
        <f t="shared" si="97"/>
        <v/>
      </c>
      <c r="AS100" s="74"/>
      <c r="AT100" s="78"/>
    </row>
    <row r="101" spans="1:46" s="2" customFormat="1" ht="54.75" customHeight="1" x14ac:dyDescent="0.25">
      <c r="A101" s="105" t="s">
        <v>165</v>
      </c>
      <c r="B101" s="118" t="s">
        <v>14</v>
      </c>
      <c r="C101" s="52" t="s">
        <v>0</v>
      </c>
      <c r="D101" s="119" t="s">
        <v>18</v>
      </c>
      <c r="E101" s="67">
        <f t="shared" ref="E101:AQ101" si="134">E102</f>
        <v>293157.59999999998</v>
      </c>
      <c r="F101" s="67">
        <f t="shared" si="134"/>
        <v>293157.59999999998</v>
      </c>
      <c r="G101" s="67">
        <f t="shared" si="134"/>
        <v>129497.60000000001</v>
      </c>
      <c r="H101" s="67">
        <f t="shared" si="85"/>
        <v>44.173372957071557</v>
      </c>
      <c r="I101" s="67">
        <f t="shared" si="134"/>
        <v>4754</v>
      </c>
      <c r="J101" s="67">
        <f t="shared" si="134"/>
        <v>0</v>
      </c>
      <c r="K101" s="67" t="str">
        <f t="shared" si="86"/>
        <v/>
      </c>
      <c r="L101" s="67">
        <f t="shared" si="134"/>
        <v>24034</v>
      </c>
      <c r="M101" s="67">
        <f t="shared" si="134"/>
        <v>0</v>
      </c>
      <c r="N101" s="67" t="str">
        <f t="shared" si="87"/>
        <v/>
      </c>
      <c r="O101" s="67">
        <f t="shared" si="134"/>
        <v>24034</v>
      </c>
      <c r="P101" s="67">
        <f t="shared" si="134"/>
        <v>75452.5</v>
      </c>
      <c r="Q101" s="67">
        <f t="shared" si="88"/>
        <v>313.94066738786717</v>
      </c>
      <c r="R101" s="67">
        <f t="shared" si="134"/>
        <v>24034</v>
      </c>
      <c r="S101" s="67">
        <f t="shared" si="134"/>
        <v>28627.200000000001</v>
      </c>
      <c r="T101" s="67">
        <f t="shared" si="89"/>
        <v>119.11125904967962</v>
      </c>
      <c r="U101" s="67">
        <f t="shared" si="134"/>
        <v>24034</v>
      </c>
      <c r="V101" s="67">
        <f t="shared" si="134"/>
        <v>25417.9</v>
      </c>
      <c r="W101" s="67">
        <f t="shared" si="90"/>
        <v>105.7580927020055</v>
      </c>
      <c r="X101" s="67">
        <f t="shared" si="134"/>
        <v>24034</v>
      </c>
      <c r="Y101" s="67">
        <f t="shared" si="134"/>
        <v>0</v>
      </c>
      <c r="Z101" s="67" t="str">
        <f t="shared" si="91"/>
        <v/>
      </c>
      <c r="AA101" s="67">
        <f t="shared" si="134"/>
        <v>24034</v>
      </c>
      <c r="AB101" s="67">
        <f t="shared" si="134"/>
        <v>0</v>
      </c>
      <c r="AC101" s="67" t="str">
        <f t="shared" si="92"/>
        <v/>
      </c>
      <c r="AD101" s="67">
        <f t="shared" si="134"/>
        <v>24034</v>
      </c>
      <c r="AE101" s="67">
        <f t="shared" si="134"/>
        <v>0</v>
      </c>
      <c r="AF101" s="67" t="str">
        <f t="shared" si="93"/>
        <v/>
      </c>
      <c r="AG101" s="67">
        <f t="shared" si="134"/>
        <v>24034</v>
      </c>
      <c r="AH101" s="67">
        <f t="shared" si="134"/>
        <v>0</v>
      </c>
      <c r="AI101" s="67" t="str">
        <f t="shared" si="94"/>
        <v/>
      </c>
      <c r="AJ101" s="67">
        <f t="shared" si="134"/>
        <v>24034</v>
      </c>
      <c r="AK101" s="67">
        <f t="shared" si="134"/>
        <v>0</v>
      </c>
      <c r="AL101" s="67" t="str">
        <f t="shared" si="95"/>
        <v/>
      </c>
      <c r="AM101" s="67">
        <f t="shared" si="134"/>
        <v>24034</v>
      </c>
      <c r="AN101" s="67">
        <f t="shared" si="134"/>
        <v>0</v>
      </c>
      <c r="AO101" s="67" t="str">
        <f t="shared" si="96"/>
        <v/>
      </c>
      <c r="AP101" s="67">
        <f t="shared" si="134"/>
        <v>48063.6</v>
      </c>
      <c r="AQ101" s="67">
        <f t="shared" si="134"/>
        <v>0</v>
      </c>
      <c r="AR101" s="67" t="str">
        <f t="shared" si="97"/>
        <v/>
      </c>
      <c r="AS101" s="73" t="s">
        <v>190</v>
      </c>
      <c r="AT101" s="77" t="s">
        <v>134</v>
      </c>
    </row>
    <row r="102" spans="1:46" s="2" customFormat="1" ht="48" customHeight="1" x14ac:dyDescent="0.25">
      <c r="A102" s="105"/>
      <c r="B102" s="118"/>
      <c r="C102" s="52" t="s">
        <v>1</v>
      </c>
      <c r="D102" s="119"/>
      <c r="E102" s="67">
        <v>293157.59999999998</v>
      </c>
      <c r="F102" s="62">
        <f t="shared" ref="F102:G102" si="135">SUM(I102+L102+O102+R102+U102+X102+AA102+AD102+AG102+AJ102+AM102+AP102)</f>
        <v>293157.59999999998</v>
      </c>
      <c r="G102" s="62">
        <f t="shared" si="135"/>
        <v>129497.60000000001</v>
      </c>
      <c r="H102" s="62">
        <f t="shared" si="85"/>
        <v>44.173372957071557</v>
      </c>
      <c r="I102" s="66">
        <v>4754</v>
      </c>
      <c r="J102" s="66"/>
      <c r="K102" s="62" t="str">
        <f t="shared" si="86"/>
        <v/>
      </c>
      <c r="L102" s="66">
        <v>24034</v>
      </c>
      <c r="M102" s="66"/>
      <c r="N102" s="62" t="str">
        <f t="shared" si="87"/>
        <v/>
      </c>
      <c r="O102" s="66">
        <v>24034</v>
      </c>
      <c r="P102" s="66">
        <v>75452.5</v>
      </c>
      <c r="Q102" s="62">
        <f t="shared" si="88"/>
        <v>313.94066738786717</v>
      </c>
      <c r="R102" s="66">
        <v>24034</v>
      </c>
      <c r="S102" s="66">
        <v>28627.200000000001</v>
      </c>
      <c r="T102" s="62">
        <f t="shared" si="89"/>
        <v>119.11125904967962</v>
      </c>
      <c r="U102" s="66">
        <v>24034</v>
      </c>
      <c r="V102" s="66">
        <v>25417.9</v>
      </c>
      <c r="W102" s="62">
        <f t="shared" si="90"/>
        <v>105.7580927020055</v>
      </c>
      <c r="X102" s="66">
        <v>24034</v>
      </c>
      <c r="Y102" s="66"/>
      <c r="Z102" s="62" t="str">
        <f t="shared" si="91"/>
        <v/>
      </c>
      <c r="AA102" s="66">
        <v>24034</v>
      </c>
      <c r="AB102" s="66"/>
      <c r="AC102" s="62" t="str">
        <f t="shared" si="92"/>
        <v/>
      </c>
      <c r="AD102" s="66">
        <v>24034</v>
      </c>
      <c r="AE102" s="66"/>
      <c r="AF102" s="62" t="str">
        <f t="shared" si="93"/>
        <v/>
      </c>
      <c r="AG102" s="66">
        <v>24034</v>
      </c>
      <c r="AH102" s="66"/>
      <c r="AI102" s="62" t="str">
        <f t="shared" si="94"/>
        <v/>
      </c>
      <c r="AJ102" s="66">
        <v>24034</v>
      </c>
      <c r="AK102" s="66"/>
      <c r="AL102" s="62" t="str">
        <f t="shared" si="95"/>
        <v/>
      </c>
      <c r="AM102" s="66">
        <v>24034</v>
      </c>
      <c r="AN102" s="66"/>
      <c r="AO102" s="62" t="str">
        <f t="shared" si="96"/>
        <v/>
      </c>
      <c r="AP102" s="66">
        <v>48063.6</v>
      </c>
      <c r="AQ102" s="66"/>
      <c r="AR102" s="62" t="str">
        <f t="shared" si="97"/>
        <v/>
      </c>
      <c r="AS102" s="74"/>
      <c r="AT102" s="78"/>
    </row>
    <row r="103" spans="1:46" s="3" customFormat="1" ht="30.75" customHeight="1" x14ac:dyDescent="0.25">
      <c r="A103" s="6"/>
      <c r="B103" s="9"/>
      <c r="C103" s="9"/>
      <c r="D103" s="4"/>
      <c r="E103" s="8"/>
      <c r="F103" s="8"/>
    </row>
    <row r="104" spans="1:46" s="153" customFormat="1" ht="57.75" customHeight="1" x14ac:dyDescent="0.25">
      <c r="A104" s="150" t="s">
        <v>203</v>
      </c>
      <c r="B104" s="150"/>
      <c r="C104" s="150"/>
      <c r="D104" s="151"/>
      <c r="E104" s="152" t="s">
        <v>196</v>
      </c>
      <c r="F104" s="159"/>
      <c r="G104" s="159"/>
      <c r="AS104" s="150" t="s">
        <v>196</v>
      </c>
      <c r="AT104" s="150"/>
    </row>
    <row r="105" spans="1:46" s="153" customFormat="1" ht="8.25" customHeight="1" x14ac:dyDescent="0.25">
      <c r="C105" s="154"/>
      <c r="F105" s="155"/>
      <c r="G105" s="155"/>
      <c r="AS105" s="155"/>
      <c r="AT105" s="155"/>
    </row>
    <row r="106" spans="1:46" s="153" customFormat="1" ht="58.5" customHeight="1" x14ac:dyDescent="0.25">
      <c r="A106" s="150" t="s">
        <v>197</v>
      </c>
      <c r="B106" s="150"/>
      <c r="C106" s="150"/>
      <c r="D106" s="151"/>
      <c r="E106" s="152" t="s">
        <v>198</v>
      </c>
      <c r="F106" s="159"/>
      <c r="G106" s="159"/>
      <c r="AS106" s="150" t="s">
        <v>198</v>
      </c>
      <c r="AT106" s="150"/>
    </row>
    <row r="107" spans="1:46" s="153" customFormat="1" ht="8.25" customHeight="1" x14ac:dyDescent="0.25">
      <c r="C107" s="154"/>
      <c r="F107" s="155"/>
      <c r="G107" s="155"/>
      <c r="AS107" s="155"/>
      <c r="AT107" s="155"/>
    </row>
    <row r="108" spans="1:46" s="153" customFormat="1" ht="55.5" customHeight="1" x14ac:dyDescent="0.25">
      <c r="A108" s="150" t="s">
        <v>204</v>
      </c>
      <c r="B108" s="150"/>
      <c r="C108" s="150"/>
      <c r="D108" s="151"/>
      <c r="E108" s="156" t="s">
        <v>199</v>
      </c>
      <c r="F108" s="159"/>
      <c r="G108" s="159"/>
      <c r="AS108" s="150" t="s">
        <v>199</v>
      </c>
      <c r="AT108" s="150"/>
    </row>
    <row r="109" spans="1:46" customFormat="1" ht="64.5" customHeight="1" x14ac:dyDescent="0.25"/>
    <row r="110" spans="1:46" s="157" customFormat="1" ht="15.75" x14ac:dyDescent="0.25">
      <c r="B110" s="157" t="s">
        <v>200</v>
      </c>
      <c r="H110" s="158"/>
    </row>
    <row r="111" spans="1:46" s="3" customFormat="1" ht="16.5" customHeight="1" x14ac:dyDescent="0.25">
      <c r="A111" s="6"/>
      <c r="B111" s="9"/>
      <c r="C111" s="9"/>
      <c r="D111" s="4"/>
    </row>
    <row r="112" spans="1:46" s="3" customFormat="1" ht="27" customHeight="1" x14ac:dyDescent="0.25">
      <c r="A112" s="6"/>
      <c r="B112" s="9"/>
      <c r="C112" s="9"/>
      <c r="D112" s="4"/>
    </row>
    <row r="113" spans="1:4" s="3" customFormat="1" ht="18.75" customHeight="1" x14ac:dyDescent="0.25">
      <c r="A113" s="6"/>
      <c r="B113" s="9"/>
      <c r="C113" s="9"/>
      <c r="D113" s="4"/>
    </row>
    <row r="114" spans="1:4" s="3" customFormat="1" ht="16.5" customHeight="1" x14ac:dyDescent="0.25">
      <c r="A114" s="6"/>
      <c r="B114" s="9"/>
      <c r="C114" s="9"/>
      <c r="D114" s="4"/>
    </row>
    <row r="115" spans="1:4" s="3" customFormat="1" ht="30.75" customHeight="1" x14ac:dyDescent="0.25">
      <c r="A115" s="6"/>
      <c r="B115" s="9"/>
      <c r="C115" s="9"/>
      <c r="D115" s="4"/>
    </row>
    <row r="116" spans="1:4" s="3" customFormat="1" ht="79.5" customHeight="1" x14ac:dyDescent="0.25">
      <c r="A116" s="6"/>
      <c r="B116" s="9"/>
      <c r="C116" s="9"/>
      <c r="D116" s="4"/>
    </row>
    <row r="117" spans="1:4" s="3" customFormat="1" ht="16.5" customHeight="1" x14ac:dyDescent="0.25">
      <c r="A117" s="6"/>
      <c r="B117" s="9"/>
      <c r="C117" s="9"/>
      <c r="D117" s="4"/>
    </row>
    <row r="118" spans="1:4" s="3" customFormat="1" ht="27" customHeight="1" x14ac:dyDescent="0.25">
      <c r="A118" s="6"/>
      <c r="B118" s="9"/>
      <c r="C118" s="9"/>
      <c r="D118" s="4"/>
    </row>
    <row r="119" spans="1:4" s="3" customFormat="1" ht="18.75" customHeight="1" x14ac:dyDescent="0.25">
      <c r="A119" s="6"/>
      <c r="B119" s="9"/>
      <c r="C119" s="9"/>
      <c r="D119" s="4"/>
    </row>
    <row r="120" spans="1:4" s="3" customFormat="1" ht="16.5" customHeight="1" x14ac:dyDescent="0.25">
      <c r="A120" s="6"/>
      <c r="B120" s="9"/>
      <c r="C120" s="9"/>
      <c r="D120" s="4"/>
    </row>
    <row r="121" spans="1:4" s="3" customFormat="1" ht="30.75" customHeight="1" x14ac:dyDescent="0.25">
      <c r="A121" s="6"/>
      <c r="B121" s="9"/>
      <c r="C121" s="9"/>
      <c r="D121" s="4"/>
    </row>
    <row r="122" spans="1:4" s="3" customFormat="1" ht="79.5" customHeight="1" x14ac:dyDescent="0.25">
      <c r="A122" s="6"/>
      <c r="B122" s="9"/>
      <c r="C122" s="9"/>
      <c r="D122" s="4"/>
    </row>
    <row r="123" spans="1:4" s="3" customFormat="1" x14ac:dyDescent="0.25">
      <c r="A123" s="6"/>
      <c r="B123" s="9"/>
      <c r="C123" s="9"/>
      <c r="D123" s="4"/>
    </row>
    <row r="124" spans="1:4" s="3" customFormat="1" x14ac:dyDescent="0.25">
      <c r="A124" s="6"/>
      <c r="B124" s="9"/>
      <c r="C124" s="9"/>
      <c r="D124" s="4"/>
    </row>
    <row r="125" spans="1:4" s="3" customFormat="1" x14ac:dyDescent="0.25">
      <c r="A125" s="6"/>
      <c r="B125" s="9"/>
      <c r="C125" s="9"/>
      <c r="D125" s="4"/>
    </row>
    <row r="126" spans="1:4" s="3" customFormat="1" x14ac:dyDescent="0.25">
      <c r="A126" s="6"/>
      <c r="B126" s="9"/>
      <c r="C126" s="9"/>
      <c r="D126" s="4"/>
    </row>
    <row r="127" spans="1:4" s="3" customFormat="1" x14ac:dyDescent="0.25">
      <c r="A127" s="6"/>
      <c r="B127" s="9"/>
      <c r="C127" s="9"/>
      <c r="D127" s="4"/>
    </row>
    <row r="128" spans="1:4" s="3" customFormat="1" x14ac:dyDescent="0.25">
      <c r="A128" s="6"/>
      <c r="B128" s="9"/>
      <c r="C128" s="9"/>
      <c r="D128" s="4"/>
    </row>
    <row r="129" spans="1:4" s="3" customFormat="1" x14ac:dyDescent="0.25">
      <c r="A129" s="6"/>
      <c r="B129" s="9"/>
      <c r="C129" s="9"/>
      <c r="D129" s="4"/>
    </row>
    <row r="130" spans="1:4" s="3" customFormat="1" x14ac:dyDescent="0.25">
      <c r="A130" s="6"/>
      <c r="B130" s="9"/>
      <c r="C130" s="9"/>
      <c r="D130" s="4"/>
    </row>
    <row r="131" spans="1:4" s="3" customFormat="1" x14ac:dyDescent="0.25">
      <c r="A131" s="6"/>
      <c r="B131" s="9"/>
      <c r="C131" s="9"/>
      <c r="D131" s="4"/>
    </row>
    <row r="132" spans="1:4" s="3" customFormat="1" x14ac:dyDescent="0.25">
      <c r="A132" s="6"/>
      <c r="B132" s="9"/>
      <c r="C132" s="9"/>
      <c r="D132" s="4"/>
    </row>
    <row r="133" spans="1:4" s="3" customFormat="1" x14ac:dyDescent="0.25">
      <c r="A133" s="6"/>
      <c r="B133" s="9"/>
      <c r="C133" s="9"/>
      <c r="D133" s="4"/>
    </row>
    <row r="134" spans="1:4" s="3" customFormat="1" x14ac:dyDescent="0.25">
      <c r="A134" s="6"/>
      <c r="B134" s="9"/>
      <c r="C134" s="9"/>
      <c r="D134" s="4"/>
    </row>
    <row r="135" spans="1:4" s="3" customFormat="1" x14ac:dyDescent="0.25">
      <c r="A135" s="6"/>
      <c r="B135" s="9"/>
      <c r="C135" s="9"/>
      <c r="D135" s="4"/>
    </row>
    <row r="136" spans="1:4" s="3" customFormat="1" x14ac:dyDescent="0.25">
      <c r="A136" s="6"/>
      <c r="B136" s="9"/>
      <c r="C136" s="9"/>
      <c r="D136" s="4"/>
    </row>
    <row r="137" spans="1:4" s="3" customFormat="1" x14ac:dyDescent="0.25">
      <c r="A137" s="6"/>
      <c r="B137" s="9"/>
      <c r="C137" s="9"/>
      <c r="D137" s="4"/>
    </row>
    <row r="138" spans="1:4" s="3" customFormat="1" x14ac:dyDescent="0.25">
      <c r="A138" s="6"/>
      <c r="B138" s="9"/>
      <c r="C138" s="9"/>
      <c r="D138" s="4"/>
    </row>
    <row r="139" spans="1:4" s="3" customFormat="1" x14ac:dyDescent="0.25">
      <c r="A139" s="6"/>
      <c r="B139" s="9"/>
      <c r="C139" s="9"/>
      <c r="D139" s="4"/>
    </row>
    <row r="140" spans="1:4" s="3" customFormat="1" x14ac:dyDescent="0.25">
      <c r="A140" s="6"/>
      <c r="B140" s="9"/>
      <c r="C140" s="9"/>
      <c r="D140" s="4"/>
    </row>
    <row r="141" spans="1:4" s="3" customFormat="1" x14ac:dyDescent="0.25">
      <c r="A141" s="6"/>
      <c r="B141" s="9"/>
      <c r="C141" s="9"/>
      <c r="D141" s="4"/>
    </row>
    <row r="142" spans="1:4" s="3" customFormat="1" x14ac:dyDescent="0.25">
      <c r="A142" s="6"/>
      <c r="B142" s="9"/>
      <c r="C142" s="9"/>
      <c r="D142" s="4"/>
    </row>
    <row r="143" spans="1:4" s="3" customFormat="1" x14ac:dyDescent="0.25">
      <c r="A143" s="6"/>
      <c r="B143" s="9"/>
      <c r="C143" s="9"/>
      <c r="D143" s="4"/>
    </row>
    <row r="144" spans="1:4" s="3" customFormat="1" x14ac:dyDescent="0.25">
      <c r="A144" s="6"/>
      <c r="B144" s="9"/>
      <c r="C144" s="9"/>
      <c r="D144" s="4"/>
    </row>
    <row r="145" spans="1:4" s="3" customFormat="1" x14ac:dyDescent="0.25">
      <c r="A145" s="6"/>
      <c r="B145" s="9"/>
      <c r="C145" s="9"/>
      <c r="D145" s="4"/>
    </row>
    <row r="146" spans="1:4" s="3" customFormat="1" x14ac:dyDescent="0.25">
      <c r="A146" s="6"/>
      <c r="B146" s="9"/>
      <c r="C146" s="9"/>
      <c r="D146" s="4"/>
    </row>
    <row r="147" spans="1:4" s="3" customFormat="1" x14ac:dyDescent="0.25">
      <c r="A147" s="6"/>
      <c r="B147" s="9"/>
      <c r="C147" s="9"/>
      <c r="D147" s="4"/>
    </row>
    <row r="148" spans="1:4" s="3" customFormat="1" x14ac:dyDescent="0.25">
      <c r="A148" s="6"/>
      <c r="B148" s="9"/>
      <c r="C148" s="9"/>
      <c r="D148" s="4"/>
    </row>
    <row r="149" spans="1:4" s="3" customFormat="1" x14ac:dyDescent="0.25">
      <c r="A149" s="6"/>
      <c r="B149" s="9"/>
      <c r="C149" s="9"/>
      <c r="D149" s="4"/>
    </row>
    <row r="150" spans="1:4" s="3" customFormat="1" x14ac:dyDescent="0.25">
      <c r="A150" s="6"/>
      <c r="B150" s="9"/>
      <c r="C150" s="9"/>
      <c r="D150" s="4"/>
    </row>
    <row r="151" spans="1:4" s="3" customFormat="1" x14ac:dyDescent="0.25">
      <c r="A151" s="6"/>
      <c r="B151" s="9"/>
      <c r="C151" s="9"/>
      <c r="D151" s="4"/>
    </row>
    <row r="152" spans="1:4" s="3" customFormat="1" x14ac:dyDescent="0.25">
      <c r="A152" s="6"/>
      <c r="B152" s="9"/>
      <c r="C152" s="9"/>
      <c r="D152" s="4"/>
    </row>
    <row r="153" spans="1:4" s="3" customFormat="1" x14ac:dyDescent="0.25">
      <c r="A153" s="6"/>
      <c r="B153" s="9"/>
      <c r="C153" s="9"/>
      <c r="D153" s="4"/>
    </row>
    <row r="154" spans="1:4" s="3" customFormat="1" x14ac:dyDescent="0.25">
      <c r="A154" s="6"/>
      <c r="B154" s="9"/>
      <c r="C154" s="9"/>
      <c r="D154" s="4"/>
    </row>
    <row r="155" spans="1:4" s="3" customFormat="1" x14ac:dyDescent="0.25">
      <c r="A155" s="6"/>
      <c r="B155" s="9"/>
      <c r="C155" s="9"/>
      <c r="D155" s="4"/>
    </row>
    <row r="156" spans="1:4" s="3" customFormat="1" x14ac:dyDescent="0.25">
      <c r="A156" s="6"/>
      <c r="B156" s="9"/>
      <c r="C156" s="9"/>
      <c r="D156" s="4"/>
    </row>
    <row r="157" spans="1:4" s="3" customFormat="1" x14ac:dyDescent="0.25">
      <c r="A157" s="6"/>
      <c r="B157" s="9"/>
      <c r="C157" s="9"/>
      <c r="D157" s="4"/>
    </row>
    <row r="158" spans="1:4" s="3" customFormat="1" x14ac:dyDescent="0.25">
      <c r="A158" s="6"/>
      <c r="B158" s="9"/>
      <c r="C158" s="9"/>
      <c r="D158" s="4"/>
    </row>
    <row r="159" spans="1:4" s="3" customFormat="1" x14ac:dyDescent="0.25">
      <c r="A159" s="6"/>
      <c r="B159" s="9"/>
      <c r="C159" s="9"/>
      <c r="D159" s="4"/>
    </row>
    <row r="160" spans="1:4" s="3" customFormat="1" x14ac:dyDescent="0.25">
      <c r="A160" s="6"/>
      <c r="B160" s="9"/>
      <c r="C160" s="9"/>
      <c r="D160" s="4"/>
    </row>
    <row r="161" spans="1:4" s="3" customFormat="1" x14ac:dyDescent="0.25">
      <c r="A161" s="6"/>
      <c r="B161" s="9"/>
      <c r="C161" s="9"/>
      <c r="D161" s="4"/>
    </row>
    <row r="162" spans="1:4" s="3" customFormat="1" x14ac:dyDescent="0.25">
      <c r="A162" s="6"/>
      <c r="B162" s="9"/>
      <c r="C162" s="9"/>
      <c r="D162" s="4"/>
    </row>
    <row r="163" spans="1:4" s="3" customFormat="1" x14ac:dyDescent="0.25">
      <c r="A163" s="6"/>
      <c r="B163" s="9"/>
      <c r="C163" s="9"/>
      <c r="D163" s="4"/>
    </row>
    <row r="164" spans="1:4" s="3" customFormat="1" x14ac:dyDescent="0.25">
      <c r="A164" s="6"/>
      <c r="B164" s="9"/>
      <c r="C164" s="9"/>
      <c r="D164" s="4"/>
    </row>
    <row r="165" spans="1:4" s="3" customFormat="1" x14ac:dyDescent="0.25">
      <c r="A165" s="6"/>
      <c r="B165" s="9"/>
      <c r="C165" s="9"/>
      <c r="D165" s="4"/>
    </row>
    <row r="166" spans="1:4" s="3" customFormat="1" x14ac:dyDescent="0.25">
      <c r="A166" s="6"/>
      <c r="B166" s="9"/>
      <c r="C166" s="9"/>
      <c r="D166" s="4"/>
    </row>
    <row r="167" spans="1:4" s="3" customFormat="1" x14ac:dyDescent="0.25">
      <c r="A167" s="6"/>
      <c r="B167" s="9"/>
      <c r="C167" s="9"/>
      <c r="D167" s="4"/>
    </row>
    <row r="168" spans="1:4" s="3" customFormat="1" x14ac:dyDescent="0.25">
      <c r="A168" s="6"/>
      <c r="B168" s="9"/>
      <c r="C168" s="9"/>
      <c r="D168" s="4"/>
    </row>
    <row r="169" spans="1:4" s="3" customFormat="1" x14ac:dyDescent="0.25">
      <c r="A169" s="6"/>
      <c r="B169" s="9"/>
      <c r="C169" s="9"/>
      <c r="D169" s="4"/>
    </row>
    <row r="170" spans="1:4" s="3" customFormat="1" x14ac:dyDescent="0.25">
      <c r="A170" s="6"/>
      <c r="B170" s="9"/>
      <c r="C170" s="9"/>
      <c r="D170" s="4"/>
    </row>
    <row r="171" spans="1:4" s="3" customFormat="1" x14ac:dyDescent="0.25">
      <c r="A171" s="6"/>
      <c r="B171" s="9"/>
      <c r="C171" s="9"/>
      <c r="D171" s="4"/>
    </row>
  </sheetData>
  <mergeCells count="195">
    <mergeCell ref="A104:C104"/>
    <mergeCell ref="F104:G104"/>
    <mergeCell ref="A106:C106"/>
    <mergeCell ref="F106:G106"/>
    <mergeCell ref="A108:C108"/>
    <mergeCell ref="F108:G108"/>
    <mergeCell ref="AS104:AT104"/>
    <mergeCell ref="AS106:AT106"/>
    <mergeCell ref="AS108:AT108"/>
    <mergeCell ref="B59:B60"/>
    <mergeCell ref="D59:D60"/>
    <mergeCell ref="AS59:AS60"/>
    <mergeCell ref="A51:A53"/>
    <mergeCell ref="B51:B53"/>
    <mergeCell ref="D51:D53"/>
    <mergeCell ref="D66:D67"/>
    <mergeCell ref="A30:A36"/>
    <mergeCell ref="B30:B36"/>
    <mergeCell ref="D30:D36"/>
    <mergeCell ref="A37:A38"/>
    <mergeCell ref="B41:B43"/>
    <mergeCell ref="D41:D43"/>
    <mergeCell ref="A39:A40"/>
    <mergeCell ref="A41:A43"/>
    <mergeCell ref="A59:A60"/>
    <mergeCell ref="AS39:AS40"/>
    <mergeCell ref="AS41:AS43"/>
    <mergeCell ref="AS44:AS45"/>
    <mergeCell ref="AS46:AS48"/>
    <mergeCell ref="AS49:AS50"/>
    <mergeCell ref="AS51:AS53"/>
    <mergeCell ref="AS54:AS56"/>
    <mergeCell ref="AS57:AS58"/>
    <mergeCell ref="A70:A71"/>
    <mergeCell ref="B70:B71"/>
    <mergeCell ref="D70:D71"/>
    <mergeCell ref="A64:A65"/>
    <mergeCell ref="B64:B65"/>
    <mergeCell ref="D64:D65"/>
    <mergeCell ref="A66:A67"/>
    <mergeCell ref="B66:B67"/>
    <mergeCell ref="A68:A69"/>
    <mergeCell ref="B68:B69"/>
    <mergeCell ref="D68:D69"/>
    <mergeCell ref="A20:A21"/>
    <mergeCell ref="B20:B21"/>
    <mergeCell ref="D20:D21"/>
    <mergeCell ref="A16:A17"/>
    <mergeCell ref="B16:B17"/>
    <mergeCell ref="D16:D17"/>
    <mergeCell ref="B39:B40"/>
    <mergeCell ref="D39:D40"/>
    <mergeCell ref="A18:A19"/>
    <mergeCell ref="B18:B19"/>
    <mergeCell ref="D18:D19"/>
    <mergeCell ref="A22:A29"/>
    <mergeCell ref="B22:B29"/>
    <mergeCell ref="D22:D29"/>
    <mergeCell ref="B37:B38"/>
    <mergeCell ref="D37:D38"/>
    <mergeCell ref="A80:A81"/>
    <mergeCell ref="B80:B81"/>
    <mergeCell ref="D80:D81"/>
    <mergeCell ref="A72:A73"/>
    <mergeCell ref="B72:B73"/>
    <mergeCell ref="D72:D73"/>
    <mergeCell ref="A74:A75"/>
    <mergeCell ref="B74:B75"/>
    <mergeCell ref="D74:D75"/>
    <mergeCell ref="A76:A77"/>
    <mergeCell ref="B76:B77"/>
    <mergeCell ref="D76:D77"/>
    <mergeCell ref="A78:A79"/>
    <mergeCell ref="B78:B79"/>
    <mergeCell ref="D78:D79"/>
    <mergeCell ref="A44:A45"/>
    <mergeCell ref="D8:D15"/>
    <mergeCell ref="A8:B15"/>
    <mergeCell ref="A96:A100"/>
    <mergeCell ref="B96:B100"/>
    <mergeCell ref="D96:D100"/>
    <mergeCell ref="A101:A102"/>
    <mergeCell ref="B101:B102"/>
    <mergeCell ref="D101:D102"/>
    <mergeCell ref="A91:A95"/>
    <mergeCell ref="B91:B95"/>
    <mergeCell ref="D91:D95"/>
    <mergeCell ref="A89:A90"/>
    <mergeCell ref="B89:B90"/>
    <mergeCell ref="D89:D90"/>
    <mergeCell ref="A82:A84"/>
    <mergeCell ref="B82:B84"/>
    <mergeCell ref="D82:D84"/>
    <mergeCell ref="A85:A86"/>
    <mergeCell ref="B85:B86"/>
    <mergeCell ref="D85:D86"/>
    <mergeCell ref="A87:A88"/>
    <mergeCell ref="B87:B88"/>
    <mergeCell ref="D87:D88"/>
    <mergeCell ref="D4:D6"/>
    <mergeCell ref="AT16:AT17"/>
    <mergeCell ref="AT18:AT19"/>
    <mergeCell ref="B4:B6"/>
    <mergeCell ref="A4:A6"/>
    <mergeCell ref="E4:H5"/>
    <mergeCell ref="C4:C6"/>
    <mergeCell ref="A61:A63"/>
    <mergeCell ref="B61:B63"/>
    <mergeCell ref="D61:D63"/>
    <mergeCell ref="A57:A58"/>
    <mergeCell ref="B57:B58"/>
    <mergeCell ref="D57:D58"/>
    <mergeCell ref="A54:A56"/>
    <mergeCell ref="B54:B56"/>
    <mergeCell ref="D54:D56"/>
    <mergeCell ref="B44:B45"/>
    <mergeCell ref="D44:D45"/>
    <mergeCell ref="D46:D48"/>
    <mergeCell ref="A49:A50"/>
    <mergeCell ref="B49:B50"/>
    <mergeCell ref="D49:D50"/>
    <mergeCell ref="A46:A48"/>
    <mergeCell ref="B46:B48"/>
    <mergeCell ref="AS72:AS73"/>
    <mergeCell ref="AS74:AS75"/>
    <mergeCell ref="AS76:AS77"/>
    <mergeCell ref="A2:AT2"/>
    <mergeCell ref="A1:AT1"/>
    <mergeCell ref="AS18:AS19"/>
    <mergeCell ref="AS8:AS15"/>
    <mergeCell ref="AT8:AT15"/>
    <mergeCell ref="AS16:AS17"/>
    <mergeCell ref="I5:K5"/>
    <mergeCell ref="AS4:AS6"/>
    <mergeCell ref="AT4:AT6"/>
    <mergeCell ref="AD5:AF5"/>
    <mergeCell ref="AG5:AI5"/>
    <mergeCell ref="AJ5:AL5"/>
    <mergeCell ref="AM5:AO5"/>
    <mergeCell ref="I4:AR4"/>
    <mergeCell ref="AP5:AR5"/>
    <mergeCell ref="O5:Q5"/>
    <mergeCell ref="L5:N5"/>
    <mergeCell ref="R5:T5"/>
    <mergeCell ref="X5:Z5"/>
    <mergeCell ref="AA5:AC5"/>
    <mergeCell ref="U5:W5"/>
    <mergeCell ref="AT76:AT77"/>
    <mergeCell ref="AS82:AS84"/>
    <mergeCell ref="AS85:AS86"/>
    <mergeCell ref="AS20:AS21"/>
    <mergeCell ref="AS22:AS29"/>
    <mergeCell ref="AS30:AS36"/>
    <mergeCell ref="AS37:AS38"/>
    <mergeCell ref="AT44:AT45"/>
    <mergeCell ref="AT46:AT48"/>
    <mergeCell ref="AT49:AT50"/>
    <mergeCell ref="AS78:AS79"/>
    <mergeCell ref="AS80:AS81"/>
    <mergeCell ref="AT51:AT53"/>
    <mergeCell ref="AT54:AT56"/>
    <mergeCell ref="AT57:AT58"/>
    <mergeCell ref="AT61:AT63"/>
    <mergeCell ref="AT64:AT65"/>
    <mergeCell ref="AT20:AT21"/>
    <mergeCell ref="AT22:AT29"/>
    <mergeCell ref="AT30:AT36"/>
    <mergeCell ref="AT37:AT38"/>
    <mergeCell ref="AT39:AT40"/>
    <mergeCell ref="AT41:AT43"/>
    <mergeCell ref="AS70:AS71"/>
    <mergeCell ref="AS87:AS88"/>
    <mergeCell ref="AS68:AS69"/>
    <mergeCell ref="AT59:AT60"/>
    <mergeCell ref="AS61:AS63"/>
    <mergeCell ref="AS64:AS65"/>
    <mergeCell ref="AS89:AS90"/>
    <mergeCell ref="AS91:AS95"/>
    <mergeCell ref="AS96:AS100"/>
    <mergeCell ref="AS101:AS102"/>
    <mergeCell ref="AT89:AT90"/>
    <mergeCell ref="AT91:AT95"/>
    <mergeCell ref="AT96:AT100"/>
    <mergeCell ref="AT101:AT102"/>
    <mergeCell ref="AS66:AS67"/>
    <mergeCell ref="AT66:AT67"/>
    <mergeCell ref="AT78:AT79"/>
    <mergeCell ref="AT80:AT81"/>
    <mergeCell ref="AT82:AT84"/>
    <mergeCell ref="AT85:AT86"/>
    <mergeCell ref="AT87:AT88"/>
    <mergeCell ref="AT68:AT69"/>
    <mergeCell ref="AT70:AT71"/>
    <mergeCell ref="AT72:AT73"/>
    <mergeCell ref="AT74:AT75"/>
  </mergeCells>
  <pageMargins left="7.874015748031496E-2" right="0.11811023622047245" top="0" bottom="0" header="0" footer="0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"/>
  <sheetViews>
    <sheetView view="pageBreakPreview" zoomScale="120" zoomScaleNormal="130" zoomScaleSheetLayoutView="12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E21" sqref="E21"/>
    </sheetView>
  </sheetViews>
  <sheetFormatPr defaultRowHeight="15" x14ac:dyDescent="0.25"/>
  <cols>
    <col min="1" max="1" width="3.28515625" customWidth="1"/>
    <col min="2" max="2" width="18.5703125" customWidth="1"/>
    <col min="3" max="3" width="6" customWidth="1"/>
    <col min="4" max="4" width="7.42578125" customWidth="1"/>
    <col min="5" max="5" width="7.85546875" customWidth="1"/>
    <col min="6" max="6" width="7.140625" customWidth="1"/>
    <col min="7" max="7" width="6.5703125" customWidth="1"/>
    <col min="8" max="8" width="8" customWidth="1"/>
    <col min="9" max="9" width="7.42578125" customWidth="1"/>
    <col min="10" max="10" width="7.28515625" customWidth="1"/>
    <col min="11" max="11" width="6.85546875" customWidth="1"/>
    <col min="12" max="12" width="7.42578125" style="34" customWidth="1"/>
    <col min="13" max="13" width="7.42578125" customWidth="1"/>
    <col min="14" max="14" width="5.5703125" customWidth="1"/>
    <col min="15" max="15" width="6.5703125" customWidth="1"/>
    <col min="16" max="16" width="5.42578125" customWidth="1"/>
    <col min="17" max="18" width="5.28515625" customWidth="1"/>
    <col min="19" max="19" width="6.85546875" customWidth="1"/>
    <col min="20" max="20" width="5.5703125" customWidth="1"/>
    <col min="21" max="25" width="5.28515625" customWidth="1"/>
    <col min="26" max="26" width="6.5703125" customWidth="1"/>
    <col min="27" max="27" width="12" customWidth="1"/>
  </cols>
  <sheetData>
    <row r="1" spans="1:27" ht="12" customHeight="1" x14ac:dyDescent="0.25">
      <c r="A1" s="144" t="s">
        <v>37</v>
      </c>
      <c r="B1" s="138" t="s">
        <v>28</v>
      </c>
      <c r="C1" s="138" t="s">
        <v>91</v>
      </c>
      <c r="D1" s="138" t="s">
        <v>92</v>
      </c>
      <c r="E1" s="138" t="s">
        <v>87</v>
      </c>
      <c r="F1" s="138" t="s">
        <v>30</v>
      </c>
      <c r="G1" s="138"/>
      <c r="H1" s="138"/>
      <c r="I1" s="138"/>
      <c r="J1" s="138" t="s">
        <v>31</v>
      </c>
      <c r="K1" s="138"/>
      <c r="L1" s="138"/>
      <c r="M1" s="138"/>
      <c r="N1" s="138" t="s">
        <v>32</v>
      </c>
      <c r="O1" s="138"/>
      <c r="P1" s="138"/>
      <c r="Q1" s="138"/>
      <c r="R1" s="138" t="s">
        <v>67</v>
      </c>
      <c r="S1" s="138"/>
      <c r="T1" s="138"/>
      <c r="U1" s="138"/>
      <c r="V1" s="138" t="s">
        <v>94</v>
      </c>
      <c r="W1" s="138"/>
      <c r="X1" s="138"/>
      <c r="Y1" s="138"/>
      <c r="Z1" s="142" t="s">
        <v>33</v>
      </c>
      <c r="AA1" s="142" t="s">
        <v>34</v>
      </c>
    </row>
    <row r="2" spans="1:27" x14ac:dyDescent="0.25">
      <c r="A2" s="145"/>
      <c r="B2" s="138"/>
      <c r="C2" s="138"/>
      <c r="D2" s="138"/>
      <c r="E2" s="138"/>
      <c r="F2" s="139" t="s">
        <v>12</v>
      </c>
      <c r="G2" s="138" t="s">
        <v>35</v>
      </c>
      <c r="H2" s="138"/>
      <c r="I2" s="138"/>
      <c r="J2" s="139" t="s">
        <v>12</v>
      </c>
      <c r="K2" s="138" t="s">
        <v>35</v>
      </c>
      <c r="L2" s="138"/>
      <c r="M2" s="138"/>
      <c r="N2" s="139" t="s">
        <v>12</v>
      </c>
      <c r="O2" s="138" t="s">
        <v>35</v>
      </c>
      <c r="P2" s="138"/>
      <c r="Q2" s="138"/>
      <c r="R2" s="139" t="s">
        <v>12</v>
      </c>
      <c r="S2" s="138" t="s">
        <v>35</v>
      </c>
      <c r="T2" s="138"/>
      <c r="U2" s="138"/>
      <c r="V2" s="139" t="s">
        <v>12</v>
      </c>
      <c r="W2" s="138" t="s">
        <v>35</v>
      </c>
      <c r="X2" s="138"/>
      <c r="Y2" s="138"/>
      <c r="Z2" s="142"/>
      <c r="AA2" s="142"/>
    </row>
    <row r="3" spans="1:27" ht="15" customHeight="1" x14ac:dyDescent="0.25">
      <c r="A3" s="145"/>
      <c r="B3" s="138"/>
      <c r="C3" s="138"/>
      <c r="D3" s="138"/>
      <c r="E3" s="138"/>
      <c r="F3" s="139"/>
      <c r="G3" s="138" t="s">
        <v>88</v>
      </c>
      <c r="H3" s="138" t="s">
        <v>36</v>
      </c>
      <c r="I3" s="140" t="s">
        <v>38</v>
      </c>
      <c r="J3" s="139"/>
      <c r="K3" s="138" t="s">
        <v>88</v>
      </c>
      <c r="L3" s="143" t="s">
        <v>36</v>
      </c>
      <c r="M3" s="140" t="s">
        <v>38</v>
      </c>
      <c r="N3" s="139"/>
      <c r="O3" s="138" t="s">
        <v>88</v>
      </c>
      <c r="P3" s="138" t="s">
        <v>89</v>
      </c>
      <c r="Q3" s="140" t="s">
        <v>90</v>
      </c>
      <c r="R3" s="139"/>
      <c r="S3" s="138" t="s">
        <v>88</v>
      </c>
      <c r="T3" s="138" t="s">
        <v>89</v>
      </c>
      <c r="U3" s="140" t="s">
        <v>90</v>
      </c>
      <c r="V3" s="139"/>
      <c r="W3" s="138" t="s">
        <v>88</v>
      </c>
      <c r="X3" s="138" t="s">
        <v>89</v>
      </c>
      <c r="Y3" s="140" t="s">
        <v>90</v>
      </c>
      <c r="Z3" s="142"/>
      <c r="AA3" s="142"/>
    </row>
    <row r="4" spans="1:27" ht="90" customHeight="1" x14ac:dyDescent="0.25">
      <c r="A4" s="146"/>
      <c r="B4" s="138"/>
      <c r="C4" s="138"/>
      <c r="D4" s="138"/>
      <c r="E4" s="138"/>
      <c r="F4" s="139"/>
      <c r="G4" s="138"/>
      <c r="H4" s="138"/>
      <c r="I4" s="141"/>
      <c r="J4" s="139"/>
      <c r="K4" s="138"/>
      <c r="L4" s="143"/>
      <c r="M4" s="141"/>
      <c r="N4" s="139"/>
      <c r="O4" s="138"/>
      <c r="P4" s="138"/>
      <c r="Q4" s="141"/>
      <c r="R4" s="139"/>
      <c r="S4" s="138"/>
      <c r="T4" s="138"/>
      <c r="U4" s="141"/>
      <c r="V4" s="139"/>
      <c r="W4" s="138"/>
      <c r="X4" s="138"/>
      <c r="Y4" s="141"/>
      <c r="Z4" s="142"/>
      <c r="AA4" s="142"/>
    </row>
    <row r="5" spans="1:27" x14ac:dyDescent="0.25">
      <c r="A5" s="16">
        <v>1</v>
      </c>
      <c r="B5" s="17">
        <v>2</v>
      </c>
      <c r="C5" s="18">
        <v>3</v>
      </c>
      <c r="D5" s="16">
        <v>4</v>
      </c>
      <c r="E5" s="18">
        <v>5</v>
      </c>
      <c r="F5" s="16">
        <v>6</v>
      </c>
      <c r="G5" s="16">
        <v>7</v>
      </c>
      <c r="H5" s="16">
        <v>8</v>
      </c>
      <c r="I5" s="18">
        <v>9</v>
      </c>
      <c r="J5" s="16">
        <v>10</v>
      </c>
      <c r="K5" s="16">
        <v>11</v>
      </c>
      <c r="L5" s="31">
        <v>12</v>
      </c>
      <c r="M5" s="18">
        <v>13</v>
      </c>
      <c r="N5" s="16">
        <v>14</v>
      </c>
      <c r="O5" s="16">
        <v>15</v>
      </c>
      <c r="P5" s="16">
        <v>16</v>
      </c>
      <c r="Q5" s="18">
        <v>17</v>
      </c>
      <c r="R5" s="24">
        <v>18</v>
      </c>
      <c r="S5" s="24">
        <v>19</v>
      </c>
      <c r="T5" s="24">
        <v>20</v>
      </c>
      <c r="U5" s="23">
        <v>21</v>
      </c>
      <c r="V5" s="47">
        <v>22</v>
      </c>
      <c r="W5" s="47">
        <v>23</v>
      </c>
      <c r="X5" s="47">
        <v>24</v>
      </c>
      <c r="Y5" s="46">
        <v>25</v>
      </c>
      <c r="Z5" s="18">
        <v>26</v>
      </c>
      <c r="AA5" s="18">
        <v>27</v>
      </c>
    </row>
    <row r="6" spans="1:27" ht="54.75" customHeight="1" x14ac:dyDescent="0.25">
      <c r="A6" s="19">
        <v>1</v>
      </c>
      <c r="B6" s="38" t="s">
        <v>23</v>
      </c>
      <c r="C6" s="39"/>
      <c r="D6" s="40" t="s">
        <v>81</v>
      </c>
      <c r="E6" s="48">
        <v>9846.5</v>
      </c>
      <c r="F6" s="48">
        <f>SUM(G6:I6)</f>
        <v>9846.5</v>
      </c>
      <c r="G6" s="48"/>
      <c r="H6" s="48">
        <v>9846.5</v>
      </c>
      <c r="I6" s="48"/>
      <c r="J6" s="48">
        <f>SUM(K6:L6)</f>
        <v>9846.5</v>
      </c>
      <c r="K6" s="49"/>
      <c r="L6" s="48">
        <v>9846.5</v>
      </c>
      <c r="M6" s="48"/>
      <c r="N6" s="49">
        <f>SUM(O6:Q6)</f>
        <v>0</v>
      </c>
      <c r="O6" s="49"/>
      <c r="P6" s="49"/>
      <c r="Q6" s="49"/>
      <c r="R6" s="49">
        <f>SUM(S6:U6)</f>
        <v>0</v>
      </c>
      <c r="S6" s="49"/>
      <c r="T6" s="49"/>
      <c r="U6" s="49"/>
      <c r="V6" s="49">
        <f>SUM(W6:Y6)</f>
        <v>0</v>
      </c>
      <c r="W6" s="49"/>
      <c r="X6" s="49"/>
      <c r="Y6" s="49"/>
      <c r="Z6" s="15" t="s">
        <v>40</v>
      </c>
      <c r="AA6" s="25" t="s">
        <v>41</v>
      </c>
    </row>
    <row r="7" spans="1:27" ht="56.25" customHeight="1" x14ac:dyDescent="0.25">
      <c r="A7" s="19">
        <v>2</v>
      </c>
      <c r="B7" s="37" t="s">
        <v>39</v>
      </c>
      <c r="C7" s="39"/>
      <c r="D7" s="40" t="s">
        <v>81</v>
      </c>
      <c r="E7" s="48">
        <v>9863.9</v>
      </c>
      <c r="F7" s="48">
        <f t="shared" ref="F7:F11" si="0">SUM(G7:I7)</f>
        <v>9863.9</v>
      </c>
      <c r="G7" s="48"/>
      <c r="H7" s="48">
        <v>9863.9</v>
      </c>
      <c r="I7" s="48"/>
      <c r="J7" s="48">
        <f t="shared" ref="J7:J20" si="1">SUM(K7:L7)</f>
        <v>9863.9</v>
      </c>
      <c r="K7" s="49"/>
      <c r="L7" s="48">
        <v>9863.9</v>
      </c>
      <c r="M7" s="48"/>
      <c r="N7" s="49">
        <f t="shared" ref="N7:N11" si="2">SUM(O7:Q7)</f>
        <v>0</v>
      </c>
      <c r="O7" s="49"/>
      <c r="P7" s="49"/>
      <c r="Q7" s="49"/>
      <c r="R7" s="49">
        <f t="shared" ref="R7:R12" si="3">SUM(S7:U7)</f>
        <v>0</v>
      </c>
      <c r="S7" s="49"/>
      <c r="T7" s="49"/>
      <c r="U7" s="49"/>
      <c r="V7" s="49">
        <f t="shared" ref="V7:V12" si="4">SUM(W7:Y7)</f>
        <v>0</v>
      </c>
      <c r="W7" s="49"/>
      <c r="X7" s="49"/>
      <c r="Y7" s="49"/>
      <c r="Z7" s="15" t="s">
        <v>40</v>
      </c>
      <c r="AA7" s="25" t="s">
        <v>41</v>
      </c>
    </row>
    <row r="8" spans="1:27" ht="44.25" customHeight="1" x14ac:dyDescent="0.25">
      <c r="A8" s="19">
        <v>3</v>
      </c>
      <c r="B8" s="37" t="s">
        <v>11</v>
      </c>
      <c r="C8" s="40" t="s">
        <v>45</v>
      </c>
      <c r="D8" s="40" t="s">
        <v>82</v>
      </c>
      <c r="E8" s="48">
        <f>SUM(F8+J8+N8)</f>
        <v>70290.600000000006</v>
      </c>
      <c r="F8" s="48">
        <f t="shared" si="0"/>
        <v>0</v>
      </c>
      <c r="G8" s="48"/>
      <c r="H8" s="48">
        <v>0</v>
      </c>
      <c r="I8" s="48"/>
      <c r="J8" s="48">
        <f t="shared" si="1"/>
        <v>70290.600000000006</v>
      </c>
      <c r="K8" s="49"/>
      <c r="L8" s="50">
        <v>70290.600000000006</v>
      </c>
      <c r="M8" s="48"/>
      <c r="N8" s="49">
        <f t="shared" si="2"/>
        <v>0</v>
      </c>
      <c r="O8" s="49"/>
      <c r="P8" s="49"/>
      <c r="Q8" s="49"/>
      <c r="R8" s="49">
        <f t="shared" si="3"/>
        <v>0</v>
      </c>
      <c r="S8" s="49"/>
      <c r="T8" s="49"/>
      <c r="U8" s="49"/>
      <c r="V8" s="49">
        <f t="shared" si="4"/>
        <v>0</v>
      </c>
      <c r="W8" s="49"/>
      <c r="X8" s="49"/>
      <c r="Y8" s="49"/>
      <c r="Z8" s="15" t="s">
        <v>40</v>
      </c>
      <c r="AA8" s="25" t="s">
        <v>41</v>
      </c>
    </row>
    <row r="9" spans="1:27" ht="45.75" customHeight="1" x14ac:dyDescent="0.25">
      <c r="A9" s="19">
        <v>4</v>
      </c>
      <c r="B9" s="37" t="s">
        <v>24</v>
      </c>
      <c r="C9" s="40"/>
      <c r="D9" s="40" t="s">
        <v>78</v>
      </c>
      <c r="E9" s="48">
        <v>30356.9</v>
      </c>
      <c r="F9" s="48">
        <f t="shared" si="0"/>
        <v>6530</v>
      </c>
      <c r="G9" s="48"/>
      <c r="H9" s="50">
        <v>6530</v>
      </c>
      <c r="I9" s="48"/>
      <c r="J9" s="48">
        <f t="shared" si="1"/>
        <v>30356.9</v>
      </c>
      <c r="K9" s="49"/>
      <c r="L9" s="48">
        <v>30356.9</v>
      </c>
      <c r="M9" s="48">
        <v>30356.9</v>
      </c>
      <c r="N9" s="49">
        <f t="shared" si="2"/>
        <v>0</v>
      </c>
      <c r="O9" s="49"/>
      <c r="P9" s="49"/>
      <c r="Q9" s="49"/>
      <c r="R9" s="49">
        <f t="shared" si="3"/>
        <v>0</v>
      </c>
      <c r="S9" s="49"/>
      <c r="T9" s="49"/>
      <c r="U9" s="49"/>
      <c r="V9" s="49">
        <f t="shared" si="4"/>
        <v>0</v>
      </c>
      <c r="W9" s="49"/>
      <c r="X9" s="49"/>
      <c r="Y9" s="49"/>
      <c r="Z9" s="15" t="s">
        <v>40</v>
      </c>
      <c r="AA9" s="25" t="s">
        <v>41</v>
      </c>
    </row>
    <row r="10" spans="1:27" ht="45.75" customHeight="1" x14ac:dyDescent="0.25">
      <c r="A10" s="19">
        <v>5</v>
      </c>
      <c r="B10" s="37" t="s">
        <v>25</v>
      </c>
      <c r="C10" s="40"/>
      <c r="D10" s="40" t="s">
        <v>81</v>
      </c>
      <c r="E10" s="50">
        <v>4374.8</v>
      </c>
      <c r="F10" s="48">
        <f t="shared" si="0"/>
        <v>4374.8</v>
      </c>
      <c r="G10" s="48"/>
      <c r="H10" s="50">
        <v>4374.8</v>
      </c>
      <c r="I10" s="48"/>
      <c r="J10" s="48">
        <f t="shared" si="1"/>
        <v>4374.8</v>
      </c>
      <c r="K10" s="49"/>
      <c r="L10" s="50">
        <v>4374.8</v>
      </c>
      <c r="M10" s="48"/>
      <c r="N10" s="49">
        <f t="shared" si="2"/>
        <v>0</v>
      </c>
      <c r="O10" s="49"/>
      <c r="P10" s="49"/>
      <c r="Q10" s="49"/>
      <c r="R10" s="49">
        <f t="shared" si="3"/>
        <v>0</v>
      </c>
      <c r="S10" s="49"/>
      <c r="T10" s="49"/>
      <c r="U10" s="49"/>
      <c r="V10" s="49">
        <f t="shared" si="4"/>
        <v>0</v>
      </c>
      <c r="W10" s="49"/>
      <c r="X10" s="49"/>
      <c r="Y10" s="49"/>
      <c r="Z10" s="15" t="s">
        <v>40</v>
      </c>
      <c r="AA10" s="25" t="s">
        <v>41</v>
      </c>
    </row>
    <row r="11" spans="1:27" ht="43.5" customHeight="1" x14ac:dyDescent="0.25">
      <c r="A11" s="19">
        <v>6</v>
      </c>
      <c r="B11" s="37" t="s">
        <v>26</v>
      </c>
      <c r="C11" s="40"/>
      <c r="D11" s="40" t="s">
        <v>46</v>
      </c>
      <c r="E11" s="48">
        <f t="shared" ref="E11" si="5">SUM(F11+J11+N11)</f>
        <v>5582.9</v>
      </c>
      <c r="F11" s="48">
        <f t="shared" si="0"/>
        <v>5582.9</v>
      </c>
      <c r="G11" s="48"/>
      <c r="H11" s="50">
        <v>5582.9</v>
      </c>
      <c r="I11" s="48"/>
      <c r="J11" s="48">
        <f t="shared" si="1"/>
        <v>0</v>
      </c>
      <c r="K11" s="49"/>
      <c r="L11" s="48">
        <v>0</v>
      </c>
      <c r="M11" s="48"/>
      <c r="N11" s="49">
        <f t="shared" si="2"/>
        <v>0</v>
      </c>
      <c r="O11" s="49"/>
      <c r="P11" s="49"/>
      <c r="Q11" s="49"/>
      <c r="R11" s="49">
        <f t="shared" si="3"/>
        <v>0</v>
      </c>
      <c r="S11" s="49"/>
      <c r="T11" s="49"/>
      <c r="U11" s="49"/>
      <c r="V11" s="49">
        <f t="shared" si="4"/>
        <v>0</v>
      </c>
      <c r="W11" s="49"/>
      <c r="X11" s="49"/>
      <c r="Y11" s="49"/>
      <c r="Z11" s="15" t="s">
        <v>40</v>
      </c>
      <c r="AA11" s="25" t="s">
        <v>41</v>
      </c>
    </row>
    <row r="12" spans="1:27" ht="45.75" customHeight="1" x14ac:dyDescent="0.25">
      <c r="A12" s="19">
        <v>7</v>
      </c>
      <c r="B12" s="26" t="s">
        <v>76</v>
      </c>
      <c r="C12" s="39" t="s">
        <v>77</v>
      </c>
      <c r="D12" s="40" t="s">
        <v>83</v>
      </c>
      <c r="E12" s="48">
        <v>26065</v>
      </c>
      <c r="F12" s="48">
        <f>SUM(G12:H12)</f>
        <v>11490</v>
      </c>
      <c r="G12" s="48"/>
      <c r="H12" s="50">
        <v>11490</v>
      </c>
      <c r="I12" s="48">
        <v>11200.4</v>
      </c>
      <c r="J12" s="48">
        <f t="shared" si="1"/>
        <v>26065</v>
      </c>
      <c r="K12" s="49"/>
      <c r="L12" s="48">
        <v>26065</v>
      </c>
      <c r="M12" s="48">
        <f>10000+16065</f>
        <v>26065</v>
      </c>
      <c r="N12" s="49">
        <f t="shared" ref="N12:N14" si="6">SUM(O12:Q12)</f>
        <v>0</v>
      </c>
      <c r="O12" s="49"/>
      <c r="P12" s="49"/>
      <c r="Q12" s="49"/>
      <c r="R12" s="49">
        <f t="shared" si="3"/>
        <v>0</v>
      </c>
      <c r="S12" s="49"/>
      <c r="T12" s="49"/>
      <c r="U12" s="49"/>
      <c r="V12" s="49">
        <f t="shared" si="4"/>
        <v>0</v>
      </c>
      <c r="W12" s="49"/>
      <c r="X12" s="49"/>
      <c r="Y12" s="49"/>
      <c r="Z12" s="15" t="s">
        <v>40</v>
      </c>
      <c r="AA12" s="25" t="s">
        <v>41</v>
      </c>
    </row>
    <row r="13" spans="1:27" ht="80.25" customHeight="1" x14ac:dyDescent="0.25">
      <c r="A13" s="19">
        <v>8</v>
      </c>
      <c r="B13" s="26" t="s">
        <v>66</v>
      </c>
      <c r="C13" s="39"/>
      <c r="D13" s="40" t="s">
        <v>46</v>
      </c>
      <c r="E13" s="48">
        <f t="shared" ref="E13:E14" si="7">SUM(F13+J13+N13)</f>
        <v>600</v>
      </c>
      <c r="F13" s="48">
        <f>SUM(G13:H13)</f>
        <v>600</v>
      </c>
      <c r="G13" s="48"/>
      <c r="H13" s="50">
        <v>600</v>
      </c>
      <c r="I13" s="48"/>
      <c r="J13" s="48">
        <f t="shared" si="1"/>
        <v>0</v>
      </c>
      <c r="K13" s="49"/>
      <c r="L13" s="48">
        <v>0</v>
      </c>
      <c r="M13" s="48"/>
      <c r="N13" s="49">
        <v>0</v>
      </c>
      <c r="O13" s="49"/>
      <c r="P13" s="49"/>
      <c r="Q13" s="49"/>
      <c r="R13" s="49">
        <v>0</v>
      </c>
      <c r="S13" s="49"/>
      <c r="T13" s="49"/>
      <c r="U13" s="49"/>
      <c r="V13" s="49">
        <v>0</v>
      </c>
      <c r="W13" s="49"/>
      <c r="X13" s="49"/>
      <c r="Y13" s="49"/>
      <c r="Z13" s="15" t="s">
        <v>40</v>
      </c>
      <c r="AA13" s="25" t="s">
        <v>41</v>
      </c>
    </row>
    <row r="14" spans="1:27" ht="56.25" customHeight="1" x14ac:dyDescent="0.25">
      <c r="A14" s="19">
        <v>9</v>
      </c>
      <c r="B14" s="26" t="s">
        <v>52</v>
      </c>
      <c r="C14" s="39"/>
      <c r="D14" s="40" t="s">
        <v>84</v>
      </c>
      <c r="E14" s="48">
        <f t="shared" si="7"/>
        <v>19714.8</v>
      </c>
      <c r="F14" s="48">
        <f>SUM(G14:H14)</f>
        <v>19714.8</v>
      </c>
      <c r="G14" s="48"/>
      <c r="H14" s="50">
        <v>19714.8</v>
      </c>
      <c r="I14" s="50">
        <v>19714.8</v>
      </c>
      <c r="J14" s="48">
        <f t="shared" si="1"/>
        <v>0</v>
      </c>
      <c r="K14" s="49"/>
      <c r="L14" s="50">
        <v>0</v>
      </c>
      <c r="M14" s="50">
        <v>0</v>
      </c>
      <c r="N14" s="49">
        <f t="shared" si="6"/>
        <v>0</v>
      </c>
      <c r="O14" s="49"/>
      <c r="P14" s="49"/>
      <c r="Q14" s="49"/>
      <c r="R14" s="49">
        <f t="shared" ref="R14:R21" si="8">SUM(S14:U14)</f>
        <v>0</v>
      </c>
      <c r="S14" s="49"/>
      <c r="T14" s="49"/>
      <c r="U14" s="49"/>
      <c r="V14" s="49">
        <f t="shared" ref="V14:V21" si="9">SUM(W14:Y14)</f>
        <v>0</v>
      </c>
      <c r="W14" s="49"/>
      <c r="X14" s="49"/>
      <c r="Y14" s="49"/>
      <c r="Z14" s="15" t="s">
        <v>40</v>
      </c>
      <c r="AA14" s="25" t="s">
        <v>41</v>
      </c>
    </row>
    <row r="15" spans="1:27" ht="68.25" customHeight="1" x14ac:dyDescent="0.25">
      <c r="A15" s="19">
        <v>10</v>
      </c>
      <c r="B15" s="26" t="s">
        <v>53</v>
      </c>
      <c r="C15" s="39"/>
      <c r="D15" s="30" t="s">
        <v>81</v>
      </c>
      <c r="E15" s="50">
        <v>900</v>
      </c>
      <c r="F15" s="48">
        <f t="shared" ref="F15" si="10">SUM(G15:I15)</f>
        <v>900</v>
      </c>
      <c r="G15" s="48"/>
      <c r="H15" s="50">
        <v>900</v>
      </c>
      <c r="I15" s="48"/>
      <c r="J15" s="48">
        <f t="shared" si="1"/>
        <v>900</v>
      </c>
      <c r="K15" s="49"/>
      <c r="L15" s="50">
        <v>900</v>
      </c>
      <c r="M15" s="48"/>
      <c r="N15" s="49">
        <f t="shared" ref="N15:N16" si="11">SUM(O15:Q15)</f>
        <v>0</v>
      </c>
      <c r="O15" s="49"/>
      <c r="P15" s="49"/>
      <c r="Q15" s="49"/>
      <c r="R15" s="49">
        <f t="shared" si="8"/>
        <v>0</v>
      </c>
      <c r="S15" s="49"/>
      <c r="T15" s="49"/>
      <c r="U15" s="49"/>
      <c r="V15" s="49">
        <f t="shared" si="9"/>
        <v>0</v>
      </c>
      <c r="W15" s="49"/>
      <c r="X15" s="49"/>
      <c r="Y15" s="49"/>
      <c r="Z15" s="15" t="s">
        <v>40</v>
      </c>
      <c r="AA15" s="25" t="s">
        <v>41</v>
      </c>
    </row>
    <row r="16" spans="1:27" ht="45" customHeight="1" x14ac:dyDescent="0.25">
      <c r="A16" s="19">
        <v>11</v>
      </c>
      <c r="B16" s="26" t="s">
        <v>55</v>
      </c>
      <c r="C16" s="39" t="s">
        <v>60</v>
      </c>
      <c r="D16" s="30" t="s">
        <v>47</v>
      </c>
      <c r="E16" s="48">
        <v>6379.4</v>
      </c>
      <c r="F16" s="48">
        <f>SUM(G16:H16)</f>
        <v>22645.200000000001</v>
      </c>
      <c r="G16" s="48"/>
      <c r="H16" s="50">
        <v>22645.200000000001</v>
      </c>
      <c r="I16" s="50">
        <v>22645.200000000001</v>
      </c>
      <c r="J16" s="48">
        <f t="shared" si="1"/>
        <v>16645.8</v>
      </c>
      <c r="K16" s="49"/>
      <c r="L16" s="48">
        <f>0.6+16645.2</f>
        <v>16645.8</v>
      </c>
      <c r="M16" s="48">
        <f>0.6+16645.2</f>
        <v>16645.8</v>
      </c>
      <c r="N16" s="49">
        <f t="shared" si="11"/>
        <v>0</v>
      </c>
      <c r="O16" s="49"/>
      <c r="P16" s="49"/>
      <c r="Q16" s="49"/>
      <c r="R16" s="49">
        <f t="shared" si="8"/>
        <v>0</v>
      </c>
      <c r="S16" s="49"/>
      <c r="T16" s="49"/>
      <c r="U16" s="49"/>
      <c r="V16" s="49">
        <f t="shared" si="9"/>
        <v>0</v>
      </c>
      <c r="W16" s="49"/>
      <c r="X16" s="49"/>
      <c r="Y16" s="49"/>
      <c r="Z16" s="15" t="s">
        <v>40</v>
      </c>
      <c r="AA16" s="25" t="s">
        <v>41</v>
      </c>
    </row>
    <row r="17" spans="1:27" ht="54.75" customHeight="1" x14ac:dyDescent="0.25">
      <c r="A17" s="19">
        <v>12</v>
      </c>
      <c r="B17" s="26" t="s">
        <v>56</v>
      </c>
      <c r="C17" s="39" t="s">
        <v>79</v>
      </c>
      <c r="D17" s="30" t="s">
        <v>47</v>
      </c>
      <c r="E17" s="48">
        <v>57787.199999999997</v>
      </c>
      <c r="F17" s="48">
        <f>SUM(G17:H17)</f>
        <v>46127.1</v>
      </c>
      <c r="G17" s="48"/>
      <c r="H17" s="50">
        <v>46127.1</v>
      </c>
      <c r="I17" s="48">
        <v>27127.1</v>
      </c>
      <c r="J17" s="48">
        <f t="shared" si="1"/>
        <v>14650.3</v>
      </c>
      <c r="K17" s="49"/>
      <c r="L17" s="50">
        <v>14650.3</v>
      </c>
      <c r="M17" s="48"/>
      <c r="N17" s="49">
        <f t="shared" ref="N17:N18" si="12">SUM(O17:Q17)</f>
        <v>0</v>
      </c>
      <c r="O17" s="49"/>
      <c r="P17" s="49"/>
      <c r="Q17" s="49"/>
      <c r="R17" s="49">
        <f t="shared" si="8"/>
        <v>0</v>
      </c>
      <c r="S17" s="49"/>
      <c r="T17" s="49"/>
      <c r="U17" s="49"/>
      <c r="V17" s="49">
        <f t="shared" si="9"/>
        <v>0</v>
      </c>
      <c r="W17" s="49"/>
      <c r="X17" s="49"/>
      <c r="Y17" s="49"/>
      <c r="Z17" s="15" t="s">
        <v>40</v>
      </c>
      <c r="AA17" s="25" t="s">
        <v>41</v>
      </c>
    </row>
    <row r="18" spans="1:27" ht="56.25" customHeight="1" x14ac:dyDescent="0.25">
      <c r="A18" s="19">
        <v>13</v>
      </c>
      <c r="B18" s="26" t="s">
        <v>57</v>
      </c>
      <c r="C18" s="39" t="s">
        <v>59</v>
      </c>
      <c r="D18" s="30" t="s">
        <v>47</v>
      </c>
      <c r="E18" s="48">
        <v>17632.7</v>
      </c>
      <c r="F18" s="48">
        <f>SUM(G18:H18)</f>
        <v>17632.7</v>
      </c>
      <c r="G18" s="48"/>
      <c r="H18" s="50">
        <v>17632.7</v>
      </c>
      <c r="I18" s="50">
        <v>17632.7</v>
      </c>
      <c r="J18" s="48">
        <f t="shared" si="1"/>
        <v>2221.8000000000002</v>
      </c>
      <c r="K18" s="49"/>
      <c r="L18" s="48">
        <f>M18</f>
        <v>2221.8000000000002</v>
      </c>
      <c r="M18" s="48">
        <f>690.8+1531</f>
        <v>2221.8000000000002</v>
      </c>
      <c r="N18" s="49">
        <f t="shared" si="12"/>
        <v>0</v>
      </c>
      <c r="O18" s="49"/>
      <c r="P18" s="49"/>
      <c r="Q18" s="49"/>
      <c r="R18" s="49">
        <f t="shared" si="8"/>
        <v>0</v>
      </c>
      <c r="S18" s="49"/>
      <c r="T18" s="49"/>
      <c r="U18" s="49"/>
      <c r="V18" s="49">
        <f t="shared" si="9"/>
        <v>0</v>
      </c>
      <c r="W18" s="49"/>
      <c r="X18" s="49"/>
      <c r="Y18" s="49"/>
      <c r="Z18" s="15" t="s">
        <v>40</v>
      </c>
      <c r="AA18" s="25" t="s">
        <v>41</v>
      </c>
    </row>
    <row r="19" spans="1:27" ht="43.5" customHeight="1" x14ac:dyDescent="0.25">
      <c r="A19" s="19">
        <v>14</v>
      </c>
      <c r="B19" s="26" t="s">
        <v>58</v>
      </c>
      <c r="C19" s="39"/>
      <c r="D19" s="30" t="s">
        <v>80</v>
      </c>
      <c r="E19" s="48">
        <v>13320</v>
      </c>
      <c r="F19" s="48">
        <f>SUM(G19:H19)</f>
        <v>464.3</v>
      </c>
      <c r="G19" s="48"/>
      <c r="H19" s="50">
        <v>464.3</v>
      </c>
      <c r="I19" s="50">
        <v>464.3</v>
      </c>
      <c r="J19" s="48">
        <f t="shared" si="1"/>
        <v>464.3</v>
      </c>
      <c r="K19" s="49"/>
      <c r="L19" s="50">
        <v>464.3</v>
      </c>
      <c r="M19" s="51">
        <v>464.3</v>
      </c>
      <c r="N19" s="49">
        <f t="shared" ref="N19:N21" si="13">SUM(O19:Q19)</f>
        <v>0</v>
      </c>
      <c r="O19" s="49"/>
      <c r="P19" s="49"/>
      <c r="Q19" s="49"/>
      <c r="R19" s="49">
        <f t="shared" si="8"/>
        <v>0</v>
      </c>
      <c r="S19" s="49"/>
      <c r="T19" s="49"/>
      <c r="U19" s="49"/>
      <c r="V19" s="49">
        <f t="shared" si="9"/>
        <v>0</v>
      </c>
      <c r="W19" s="49"/>
      <c r="X19" s="49"/>
      <c r="Y19" s="49"/>
      <c r="Z19" s="15" t="s">
        <v>40</v>
      </c>
      <c r="AA19" s="25" t="s">
        <v>41</v>
      </c>
    </row>
    <row r="20" spans="1:27" ht="43.5" customHeight="1" x14ac:dyDescent="0.25">
      <c r="A20" s="19">
        <v>15</v>
      </c>
      <c r="B20" s="26" t="s">
        <v>71</v>
      </c>
      <c r="C20" s="40"/>
      <c r="D20" s="30" t="s">
        <v>69</v>
      </c>
      <c r="E20" s="48">
        <v>846</v>
      </c>
      <c r="F20" s="48">
        <f t="shared" ref="F20:F21" si="14">SUM(G20:H20)</f>
        <v>0</v>
      </c>
      <c r="G20" s="48"/>
      <c r="H20" s="50"/>
      <c r="I20" s="50"/>
      <c r="J20" s="48">
        <f t="shared" si="1"/>
        <v>846</v>
      </c>
      <c r="K20" s="49"/>
      <c r="L20" s="51">
        <v>846</v>
      </c>
      <c r="M20" s="51"/>
      <c r="N20" s="49">
        <f t="shared" si="13"/>
        <v>0</v>
      </c>
      <c r="O20" s="49"/>
      <c r="P20" s="49"/>
      <c r="Q20" s="49"/>
      <c r="R20" s="49">
        <f t="shared" si="8"/>
        <v>0</v>
      </c>
      <c r="S20" s="49"/>
      <c r="T20" s="49"/>
      <c r="U20" s="49"/>
      <c r="V20" s="49">
        <f t="shared" si="9"/>
        <v>0</v>
      </c>
      <c r="W20" s="49"/>
      <c r="X20" s="49"/>
      <c r="Y20" s="49"/>
      <c r="Z20" s="15" t="s">
        <v>40</v>
      </c>
      <c r="AA20" s="25" t="s">
        <v>41</v>
      </c>
    </row>
    <row r="21" spans="1:27" ht="57" customHeight="1" x14ac:dyDescent="0.25">
      <c r="A21" s="19">
        <v>16</v>
      </c>
      <c r="B21" s="26" t="s">
        <v>93</v>
      </c>
      <c r="C21" s="40"/>
      <c r="D21" s="30" t="s">
        <v>95</v>
      </c>
      <c r="E21" s="48">
        <v>8472.7000000000007</v>
      </c>
      <c r="F21" s="48">
        <f t="shared" si="14"/>
        <v>0</v>
      </c>
      <c r="G21" s="48"/>
      <c r="H21" s="50"/>
      <c r="I21" s="50"/>
      <c r="J21" s="48">
        <f t="shared" ref="J21" si="15">SUM(K21:L21)</f>
        <v>0</v>
      </c>
      <c r="K21" s="49"/>
      <c r="L21" s="51"/>
      <c r="M21" s="51"/>
      <c r="N21" s="49">
        <f t="shared" si="13"/>
        <v>0</v>
      </c>
      <c r="O21" s="49"/>
      <c r="P21" s="49"/>
      <c r="Q21" s="49"/>
      <c r="R21" s="49">
        <f t="shared" si="8"/>
        <v>0</v>
      </c>
      <c r="S21" s="49"/>
      <c r="T21" s="49"/>
      <c r="U21" s="49"/>
      <c r="V21" s="49">
        <f t="shared" si="9"/>
        <v>8472.7000000000007</v>
      </c>
      <c r="W21" s="49"/>
      <c r="X21" s="49">
        <v>8472.7000000000007</v>
      </c>
      <c r="Y21" s="49"/>
      <c r="Z21" s="15" t="s">
        <v>40</v>
      </c>
      <c r="AA21" s="25" t="s">
        <v>41</v>
      </c>
    </row>
    <row r="22" spans="1:27" x14ac:dyDescent="0.25">
      <c r="A22" s="20"/>
      <c r="B22" s="20"/>
      <c r="C22" s="21"/>
      <c r="D22" s="21"/>
      <c r="E22" s="21"/>
      <c r="F22" s="21"/>
      <c r="G22" s="21"/>
      <c r="H22" s="21"/>
      <c r="I22" s="21"/>
      <c r="J22" s="21"/>
      <c r="K22" s="21"/>
      <c r="L22" s="32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</row>
    <row r="23" spans="1:27" x14ac:dyDescent="0.25">
      <c r="A23" s="20"/>
      <c r="B23" s="20"/>
      <c r="C23" s="21"/>
      <c r="D23" s="21"/>
      <c r="E23" s="21"/>
      <c r="F23" s="21"/>
      <c r="G23" s="21"/>
      <c r="H23" s="21"/>
      <c r="I23" s="21"/>
      <c r="J23" s="21">
        <f>SUM(J6:J20)</f>
        <v>186525.89999999997</v>
      </c>
      <c r="K23" s="21">
        <f>SUM(K6:K19)</f>
        <v>0</v>
      </c>
      <c r="L23" s="32">
        <f>SUM(L6:L20)</f>
        <v>186525.89999999997</v>
      </c>
      <c r="M23" s="32">
        <f t="shared" ref="M23" si="16">SUM(M6:M20)</f>
        <v>75753.8</v>
      </c>
      <c r="N23" s="32"/>
      <c r="O23" s="32"/>
      <c r="P23" s="32"/>
      <c r="Q23" s="32"/>
      <c r="R23" s="32"/>
      <c r="S23" s="32"/>
      <c r="T23" s="32"/>
      <c r="U23" s="21"/>
      <c r="V23" s="21"/>
      <c r="W23" s="21"/>
      <c r="X23" s="21"/>
      <c r="Y23" s="21"/>
      <c r="Z23" s="21"/>
      <c r="AA23" s="21"/>
    </row>
    <row r="24" spans="1:27" x14ac:dyDescent="0.25">
      <c r="A24" s="20"/>
      <c r="B24" s="20"/>
      <c r="C24" s="20"/>
      <c r="D24" s="20"/>
      <c r="E24" s="22"/>
      <c r="F24" s="22"/>
      <c r="G24" s="22"/>
      <c r="H24" s="22"/>
      <c r="I24" s="22"/>
      <c r="J24" s="22"/>
      <c r="K24" s="20"/>
      <c r="L24" s="33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</row>
  </sheetData>
  <autoFilter ref="A5:AA11"/>
  <mergeCells count="37">
    <mergeCell ref="R1:U1"/>
    <mergeCell ref="R2:R4"/>
    <mergeCell ref="S2:U2"/>
    <mergeCell ref="S3:S4"/>
    <mergeCell ref="T3:T4"/>
    <mergeCell ref="U3:U4"/>
    <mergeCell ref="O3:O4"/>
    <mergeCell ref="P3:P4"/>
    <mergeCell ref="A1:A4"/>
    <mergeCell ref="I3:I4"/>
    <mergeCell ref="M3:M4"/>
    <mergeCell ref="B1:B4"/>
    <mergeCell ref="C1:C4"/>
    <mergeCell ref="D1:D4"/>
    <mergeCell ref="E1:E4"/>
    <mergeCell ref="Q3:Q4"/>
    <mergeCell ref="N1:Q1"/>
    <mergeCell ref="Z1:Z4"/>
    <mergeCell ref="AA1:AA4"/>
    <mergeCell ref="F2:F4"/>
    <mergeCell ref="G2:I2"/>
    <mergeCell ref="J2:J4"/>
    <mergeCell ref="K2:M2"/>
    <mergeCell ref="N2:N4"/>
    <mergeCell ref="O2:Q2"/>
    <mergeCell ref="G3:G4"/>
    <mergeCell ref="F1:I1"/>
    <mergeCell ref="J1:M1"/>
    <mergeCell ref="H3:H4"/>
    <mergeCell ref="K3:K4"/>
    <mergeCell ref="L3:L4"/>
    <mergeCell ref="V1:Y1"/>
    <mergeCell ref="V2:V4"/>
    <mergeCell ref="W2:Y2"/>
    <mergeCell ref="W3:W4"/>
    <mergeCell ref="X3:X4"/>
    <mergeCell ref="Y3:Y4"/>
  </mergeCells>
  <pageMargins left="0.11811023622047245" right="0.11811023622047245" top="0" bottom="0" header="0" footer="0"/>
  <pageSetup paperSize="9" scale="72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topLeftCell="A10" workbookViewId="0">
      <selection activeCell="D18" sqref="D18"/>
    </sheetView>
  </sheetViews>
  <sheetFormatPr defaultRowHeight="15" x14ac:dyDescent="0.25"/>
  <cols>
    <col min="1" max="1" width="7.85546875" customWidth="1"/>
    <col min="2" max="2" width="26.140625" customWidth="1"/>
    <col min="3" max="3" width="13" customWidth="1"/>
    <col min="4" max="4" width="25.85546875" customWidth="1"/>
    <col min="5" max="5" width="28.42578125" customWidth="1"/>
  </cols>
  <sheetData>
    <row r="1" spans="1:5" ht="50.25" customHeight="1" x14ac:dyDescent="0.25">
      <c r="A1" s="147" t="s">
        <v>42</v>
      </c>
      <c r="B1" s="148" t="s">
        <v>48</v>
      </c>
      <c r="C1" s="147" t="s">
        <v>29</v>
      </c>
      <c r="D1" s="147" t="s">
        <v>43</v>
      </c>
      <c r="E1" s="147" t="s">
        <v>44</v>
      </c>
    </row>
    <row r="2" spans="1:5" x14ac:dyDescent="0.25">
      <c r="A2" s="147"/>
      <c r="B2" s="149"/>
      <c r="C2" s="147"/>
      <c r="D2" s="147"/>
      <c r="E2" s="147"/>
    </row>
    <row r="3" spans="1:5" ht="48" x14ac:dyDescent="0.25">
      <c r="A3" s="14">
        <v>1</v>
      </c>
      <c r="B3" s="27" t="s">
        <v>23</v>
      </c>
      <c r="C3" s="43"/>
      <c r="D3" s="43" t="s">
        <v>81</v>
      </c>
      <c r="E3" s="43" t="s">
        <v>40</v>
      </c>
    </row>
    <row r="4" spans="1:5" ht="36" x14ac:dyDescent="0.25">
      <c r="A4" s="14">
        <v>2</v>
      </c>
      <c r="B4" s="28" t="s">
        <v>39</v>
      </c>
      <c r="C4" s="43"/>
      <c r="D4" s="43" t="s">
        <v>81</v>
      </c>
      <c r="E4" s="43" t="s">
        <v>40</v>
      </c>
    </row>
    <row r="5" spans="1:5" ht="37.5" customHeight="1" x14ac:dyDescent="0.25">
      <c r="A5" s="14">
        <v>3</v>
      </c>
      <c r="B5" s="28" t="s">
        <v>11</v>
      </c>
      <c r="C5" s="43" t="s">
        <v>45</v>
      </c>
      <c r="D5" s="43" t="s">
        <v>47</v>
      </c>
      <c r="E5" s="43" t="s">
        <v>40</v>
      </c>
    </row>
    <row r="6" spans="1:5" ht="36" x14ac:dyDescent="0.25">
      <c r="A6" s="14">
        <v>4</v>
      </c>
      <c r="B6" s="28" t="s">
        <v>24</v>
      </c>
      <c r="C6" s="43"/>
      <c r="D6" s="43" t="s">
        <v>85</v>
      </c>
      <c r="E6" s="43" t="s">
        <v>40</v>
      </c>
    </row>
    <row r="7" spans="1:5" ht="36" x14ac:dyDescent="0.25">
      <c r="A7" s="14">
        <v>5</v>
      </c>
      <c r="B7" s="28" t="s">
        <v>25</v>
      </c>
      <c r="C7" s="43"/>
      <c r="D7" s="43" t="s">
        <v>81</v>
      </c>
      <c r="E7" s="43" t="s">
        <v>40</v>
      </c>
    </row>
    <row r="8" spans="1:5" ht="24" x14ac:dyDescent="0.25">
      <c r="A8" s="14">
        <v>6</v>
      </c>
      <c r="B8" s="28" t="s">
        <v>26</v>
      </c>
      <c r="C8" s="43"/>
      <c r="D8" s="43" t="s">
        <v>46</v>
      </c>
      <c r="E8" s="43" t="s">
        <v>40</v>
      </c>
    </row>
    <row r="9" spans="1:5" ht="36" x14ac:dyDescent="0.25">
      <c r="A9" s="14">
        <v>7</v>
      </c>
      <c r="B9" s="29" t="s">
        <v>50</v>
      </c>
      <c r="C9" s="44" t="s">
        <v>77</v>
      </c>
      <c r="D9" s="44" t="s">
        <v>85</v>
      </c>
      <c r="E9" s="44" t="s">
        <v>40</v>
      </c>
    </row>
    <row r="10" spans="1:5" ht="60" x14ac:dyDescent="0.25">
      <c r="A10" s="14">
        <v>8</v>
      </c>
      <c r="B10" s="29" t="s">
        <v>66</v>
      </c>
      <c r="C10" s="44"/>
      <c r="D10" s="44" t="s">
        <v>46</v>
      </c>
      <c r="E10" s="44" t="s">
        <v>40</v>
      </c>
    </row>
    <row r="11" spans="1:5" ht="36" x14ac:dyDescent="0.25">
      <c r="A11" s="14">
        <v>9</v>
      </c>
      <c r="B11" s="29" t="s">
        <v>52</v>
      </c>
      <c r="C11" s="44"/>
      <c r="D11" s="44" t="s">
        <v>84</v>
      </c>
      <c r="E11" s="44" t="s">
        <v>40</v>
      </c>
    </row>
    <row r="12" spans="1:5" ht="60" x14ac:dyDescent="0.25">
      <c r="A12" s="14">
        <v>10</v>
      </c>
      <c r="B12" s="29" t="s">
        <v>53</v>
      </c>
      <c r="C12" s="44"/>
      <c r="D12" s="44" t="s">
        <v>81</v>
      </c>
      <c r="E12" s="44" t="s">
        <v>40</v>
      </c>
    </row>
    <row r="13" spans="1:5" ht="36" x14ac:dyDescent="0.25">
      <c r="A13" s="14">
        <v>11</v>
      </c>
      <c r="B13" s="29" t="s">
        <v>55</v>
      </c>
      <c r="C13" s="44" t="s">
        <v>60</v>
      </c>
      <c r="D13" s="44" t="s">
        <v>47</v>
      </c>
      <c r="E13" s="44" t="s">
        <v>40</v>
      </c>
    </row>
    <row r="14" spans="1:5" ht="48" x14ac:dyDescent="0.25">
      <c r="A14" s="14">
        <v>12</v>
      </c>
      <c r="B14" s="29" t="s">
        <v>56</v>
      </c>
      <c r="C14" s="44" t="s">
        <v>79</v>
      </c>
      <c r="D14" s="44" t="s">
        <v>47</v>
      </c>
      <c r="E14" s="44" t="s">
        <v>40</v>
      </c>
    </row>
    <row r="15" spans="1:5" ht="48" x14ac:dyDescent="0.25">
      <c r="A15" s="14">
        <v>13</v>
      </c>
      <c r="B15" s="29" t="s">
        <v>57</v>
      </c>
      <c r="C15" s="44" t="s">
        <v>61</v>
      </c>
      <c r="D15" s="44" t="s">
        <v>47</v>
      </c>
      <c r="E15" s="44" t="s">
        <v>40</v>
      </c>
    </row>
    <row r="16" spans="1:5" ht="36" x14ac:dyDescent="0.25">
      <c r="A16" s="14">
        <v>14</v>
      </c>
      <c r="B16" s="29" t="s">
        <v>58</v>
      </c>
      <c r="C16" s="44"/>
      <c r="D16" s="44" t="s">
        <v>80</v>
      </c>
      <c r="E16" s="44" t="s">
        <v>40</v>
      </c>
    </row>
    <row r="17" spans="1:5" ht="36.75" x14ac:dyDescent="0.25">
      <c r="A17" s="14">
        <v>15</v>
      </c>
      <c r="B17" s="41" t="s">
        <v>71</v>
      </c>
      <c r="C17" s="45"/>
      <c r="D17" s="45" t="s">
        <v>69</v>
      </c>
      <c r="E17" s="45" t="s">
        <v>40</v>
      </c>
    </row>
    <row r="18" spans="1:5" ht="48.75" x14ac:dyDescent="0.25">
      <c r="A18" s="14">
        <v>16</v>
      </c>
      <c r="B18" s="41" t="s">
        <v>93</v>
      </c>
      <c r="C18" s="45"/>
      <c r="D18" s="45" t="s">
        <v>95</v>
      </c>
      <c r="E18" s="45" t="s">
        <v>40</v>
      </c>
    </row>
  </sheetData>
  <mergeCells count="5">
    <mergeCell ref="A1:A2"/>
    <mergeCell ref="C1:C2"/>
    <mergeCell ref="D1:D2"/>
    <mergeCell ref="E1:E2"/>
    <mergeCell ref="B1:B2"/>
  </mergeCells>
  <pageMargins left="0.7" right="0.7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</vt:lpstr>
      <vt:lpstr>Лист1</vt:lpstr>
      <vt:lpstr>Лист2</vt:lpstr>
      <vt:lpstr>'1'!Область_печати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Волчкова Н.А.</dc:creator>
  <cp:lastModifiedBy>Вера Набока</cp:lastModifiedBy>
  <cp:lastPrinted>2024-07-02T10:11:55Z</cp:lastPrinted>
  <dcterms:created xsi:type="dcterms:W3CDTF">2012-08-29T04:34:29Z</dcterms:created>
  <dcterms:modified xsi:type="dcterms:W3CDTF">2024-07-02T10:12:52Z</dcterms:modified>
</cp:coreProperties>
</file>