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_\Dropbox (Alt-Invest)\АИ Консалтинг\Песочница\2021-09 ХМАО\Сенова\ТБО\БП Пеностекло Сургут\"/>
    </mc:Choice>
  </mc:AlternateContent>
  <xr:revisionPtr revIDLastSave="0" documentId="13_ncr:1_{9A3D9F67-000D-461F-AA6F-2AC7BC22BC14}" xr6:coauthVersionLast="47" xr6:coauthVersionMax="47" xr10:uidLastSave="{00000000-0000-0000-0000-000000000000}"/>
  <bookViews>
    <workbookView xWindow="-110" yWindow="-110" windowWidth="19420" windowHeight="10420" xr2:uid="{F47D2013-E4C2-45FB-AA58-E9F3640752E1}"/>
  </bookViews>
  <sheets>
    <sheet name="Лист1" sheetId="1" r:id="rId1"/>
  </sheets>
  <definedNames>
    <definedName name="CUR_NAME">Лист1!$C$4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F175" i="1"/>
  <c r="G175" i="1" s="1"/>
  <c r="H175" i="1" s="1"/>
  <c r="I175" i="1" s="1"/>
  <c r="J175" i="1" s="1"/>
  <c r="K175" i="1" s="1"/>
  <c r="L175" i="1" s="1"/>
  <c r="M175" i="1" s="1"/>
  <c r="E175" i="1"/>
  <c r="E174" i="1"/>
  <c r="F174" i="1"/>
  <c r="G174" i="1"/>
  <c r="H174" i="1"/>
  <c r="I174" i="1"/>
  <c r="J174" i="1"/>
  <c r="K174" i="1"/>
  <c r="L174" i="1"/>
  <c r="M174" i="1"/>
  <c r="D174" i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F85" i="1" l="1"/>
  <c r="G85" i="1" s="1"/>
  <c r="H85" i="1" s="1"/>
  <c r="I85" i="1" s="1"/>
  <c r="J85" i="1" s="1"/>
  <c r="K85" i="1" s="1"/>
  <c r="L85" i="1" s="1"/>
  <c r="M85" i="1" s="1"/>
  <c r="B81" i="1" l="1"/>
  <c r="B62" i="1"/>
  <c r="E51" i="1"/>
  <c r="F51" i="1"/>
  <c r="G51" i="1"/>
  <c r="H51" i="1"/>
  <c r="I51" i="1"/>
  <c r="J51" i="1"/>
  <c r="K51" i="1"/>
  <c r="L51" i="1"/>
  <c r="M51" i="1"/>
  <c r="D51" i="1"/>
  <c r="B50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E89" i="1"/>
  <c r="D89" i="1"/>
  <c r="E94" i="1"/>
  <c r="G88" i="1"/>
  <c r="K88" i="1"/>
  <c r="M88" i="1"/>
  <c r="F88" i="1"/>
  <c r="H88" i="1"/>
  <c r="J88" i="1"/>
  <c r="L88" i="1"/>
  <c r="D94" i="1"/>
  <c r="I88" i="1"/>
  <c r="D66" i="1"/>
  <c r="D71" i="1" s="1"/>
  <c r="E65" i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E64" i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E66" i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E69" i="1" l="1"/>
  <c r="C182" i="1"/>
  <c r="C173" i="1"/>
  <c r="C181" i="1"/>
  <c r="C178" i="1"/>
  <c r="C176" i="1"/>
  <c r="I106" i="1"/>
  <c r="I132" i="1"/>
  <c r="I135" i="1" s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E70" i="1" s="1"/>
  <c r="D119" i="1"/>
  <c r="D128" i="1" s="1"/>
  <c r="E119" i="1"/>
  <c r="E128" i="1" s="1"/>
  <c r="E71" i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60" i="1"/>
  <c r="F60" i="1" s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F59" i="1" s="1"/>
  <c r="D135" i="1"/>
  <c r="D36" i="1"/>
  <c r="F9" i="1"/>
  <c r="F10" i="1" s="1"/>
  <c r="E35" i="1"/>
  <c r="D44" i="1"/>
  <c r="D45" i="1" s="1"/>
  <c r="D129" i="1" s="1"/>
  <c r="E10" i="1"/>
  <c r="E76" i="1" l="1"/>
  <c r="E151" i="1" s="1"/>
  <c r="D152" i="1"/>
  <c r="E74" i="1"/>
  <c r="F58" i="1"/>
  <c r="E161" i="1"/>
  <c r="E104" i="1"/>
  <c r="E111" i="1"/>
  <c r="D117" i="1"/>
  <c r="G84" i="1"/>
  <c r="F161" i="1"/>
  <c r="F104" i="1"/>
  <c r="F111" i="1"/>
  <c r="E75" i="1"/>
  <c r="E150" i="1" s="1"/>
  <c r="G9" i="1"/>
  <c r="G10" i="1" s="1"/>
  <c r="F35" i="1"/>
  <c r="F32" i="1"/>
  <c r="F40" i="1"/>
  <c r="F155" i="1" s="1"/>
  <c r="F42" i="1"/>
  <c r="F166" i="1" s="1"/>
  <c r="F41" i="1"/>
  <c r="F154" i="1" s="1"/>
  <c r="F26" i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G60" i="1"/>
  <c r="F66" i="1"/>
  <c r="F71" i="1" s="1"/>
  <c r="F76" i="1" s="1"/>
  <c r="F151" i="1" s="1"/>
  <c r="G59" i="1"/>
  <c r="F65" i="1"/>
  <c r="G58" i="1" l="1"/>
  <c r="F64" i="1"/>
  <c r="F69" i="1" s="1"/>
  <c r="F74" i="1" s="1"/>
  <c r="F149" i="1" s="1"/>
  <c r="E149" i="1"/>
  <c r="E152" i="1" s="1"/>
  <c r="E99" i="1"/>
  <c r="E116" i="1" s="1"/>
  <c r="F105" i="1"/>
  <c r="F107" i="1" s="1"/>
  <c r="F112" i="1"/>
  <c r="H84" i="1"/>
  <c r="G161" i="1"/>
  <c r="E105" i="1"/>
  <c r="E107" i="1" s="1"/>
  <c r="E112" i="1"/>
  <c r="G111" i="1"/>
  <c r="G104" i="1"/>
  <c r="E36" i="1"/>
  <c r="E101" i="1"/>
  <c r="E100" i="1"/>
  <c r="F36" i="1"/>
  <c r="F101" i="1"/>
  <c r="F100" i="1"/>
  <c r="F70" i="1"/>
  <c r="F75" i="1" s="1"/>
  <c r="F150" i="1" s="1"/>
  <c r="E44" i="1"/>
  <c r="E45" i="1" s="1"/>
  <c r="E129" i="1" s="1"/>
  <c r="F44" i="1"/>
  <c r="H9" i="1"/>
  <c r="H10" i="1" s="1"/>
  <c r="G35" i="1"/>
  <c r="H59" i="1"/>
  <c r="G66" i="1"/>
  <c r="G71" i="1" s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I7" i="1"/>
  <c r="E117" i="1" l="1"/>
  <c r="F119" i="1"/>
  <c r="F128" i="1" s="1"/>
  <c r="F152" i="1"/>
  <c r="F99" i="1"/>
  <c r="F116" i="1" s="1"/>
  <c r="F117" i="1" s="1"/>
  <c r="H58" i="1"/>
  <c r="G64" i="1"/>
  <c r="G69" i="1" s="1"/>
  <c r="G74" i="1" s="1"/>
  <c r="G99" i="1" s="1"/>
  <c r="G116" i="1" s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H66" i="1"/>
  <c r="H71" i="1" s="1"/>
  <c r="G76" i="1"/>
  <c r="G151" i="1" s="1"/>
  <c r="I60" i="1"/>
  <c r="H42" i="1"/>
  <c r="H166" i="1" s="1"/>
  <c r="H41" i="1"/>
  <c r="H154" i="1" s="1"/>
  <c r="H40" i="1"/>
  <c r="H155" i="1" s="1"/>
  <c r="I59" i="1"/>
  <c r="H33" i="1"/>
  <c r="H32" i="1"/>
  <c r="H27" i="1"/>
  <c r="H113" i="1" s="1"/>
  <c r="H26" i="1"/>
  <c r="H34" i="1"/>
  <c r="H29" i="1"/>
  <c r="H115" i="1" s="1"/>
  <c r="H28" i="1"/>
  <c r="H114" i="1" s="1"/>
  <c r="J7" i="1"/>
  <c r="G149" i="1" l="1"/>
  <c r="I58" i="1"/>
  <c r="H64" i="1"/>
  <c r="H69" i="1" s="1"/>
  <c r="H74" i="1" s="1"/>
  <c r="H99" i="1" s="1"/>
  <c r="H116" i="1" s="1"/>
  <c r="G119" i="1"/>
  <c r="G128" i="1" s="1"/>
  <c r="G117" i="1"/>
  <c r="G75" i="1"/>
  <c r="G150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K7" i="1"/>
  <c r="H149" i="1" l="1"/>
  <c r="G152" i="1"/>
  <c r="H119" i="1"/>
  <c r="H128" i="1" s="1"/>
  <c r="J58" i="1"/>
  <c r="I64" i="1"/>
  <c r="I69" i="1" s="1"/>
  <c r="I74" i="1" s="1"/>
  <c r="I99" i="1" s="1"/>
  <c r="I116" i="1" s="1"/>
  <c r="H117" i="1"/>
  <c r="I112" i="1"/>
  <c r="I105" i="1"/>
  <c r="I107" i="1" s="1"/>
  <c r="J111" i="1"/>
  <c r="J104" i="1"/>
  <c r="K84" i="1"/>
  <c r="J161" i="1"/>
  <c r="I100" i="1"/>
  <c r="I101" i="1"/>
  <c r="H75" i="1"/>
  <c r="H150" i="1" s="1"/>
  <c r="I36" i="1"/>
  <c r="I70" i="1"/>
  <c r="J65" i="1" s="1"/>
  <c r="J35" i="1"/>
  <c r="K9" i="1"/>
  <c r="K10" i="1" s="1"/>
  <c r="J66" i="1"/>
  <c r="J71" i="1" s="1"/>
  <c r="I76" i="1"/>
  <c r="I151" i="1" s="1"/>
  <c r="K60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L7" i="1"/>
  <c r="H152" i="1" l="1"/>
  <c r="I149" i="1"/>
  <c r="I119" i="1"/>
  <c r="I128" i="1" s="1"/>
  <c r="J64" i="1"/>
  <c r="J69" i="1" s="1"/>
  <c r="J74" i="1" s="1"/>
  <c r="J99" i="1" s="1"/>
  <c r="J116" i="1" s="1"/>
  <c r="K58" i="1"/>
  <c r="I117" i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K35" i="1"/>
  <c r="L9" i="1"/>
  <c r="L10" i="1" s="1"/>
  <c r="K66" i="1"/>
  <c r="K71" i="1" s="1"/>
  <c r="J76" i="1"/>
  <c r="J151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J149" i="1" l="1"/>
  <c r="I152" i="1"/>
  <c r="J119" i="1"/>
  <c r="J128" i="1" s="1"/>
  <c r="L58" i="1"/>
  <c r="K64" i="1"/>
  <c r="K69" i="1" s="1"/>
  <c r="K74" i="1" s="1"/>
  <c r="J117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36" i="1"/>
  <c r="J75" i="1"/>
  <c r="J150" i="1" s="1"/>
  <c r="J152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K119" i="1" l="1"/>
  <c r="K128" i="1" s="1"/>
  <c r="K99" i="1"/>
  <c r="K116" i="1" s="1"/>
  <c r="K117" i="1" s="1"/>
  <c r="K149" i="1"/>
  <c r="L64" i="1"/>
  <c r="L69" i="1" s="1"/>
  <c r="L74" i="1" s="1"/>
  <c r="L149" i="1" s="1"/>
  <c r="M58" i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K152" i="1" l="1"/>
  <c r="M64" i="1"/>
  <c r="M69" i="1" s="1"/>
  <c r="M74" i="1" s="1"/>
  <c r="M99" i="1" s="1"/>
  <c r="M116" i="1" s="1"/>
  <c r="L99" i="1"/>
  <c r="L116" i="1" s="1"/>
  <c r="L117" i="1" s="1"/>
  <c r="L119" i="1"/>
  <c r="L128" i="1" s="1"/>
  <c r="M112" i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F138" i="1"/>
  <c r="G138" i="1"/>
  <c r="H138" i="1"/>
  <c r="I138" i="1"/>
  <c r="J138" i="1"/>
  <c r="K138" i="1"/>
  <c r="L138" i="1"/>
  <c r="M138" i="1"/>
  <c r="D139" i="1"/>
  <c r="E139" i="1"/>
  <c r="M117" i="1" l="1"/>
  <c r="M119" i="1"/>
  <c r="M128" i="1" s="1"/>
  <c r="M149" i="1"/>
  <c r="M152" i="1" s="1"/>
  <c r="P1" i="1"/>
  <c r="P2" i="1"/>
  <c r="D86" i="1"/>
  <c r="E86" i="1"/>
  <c r="F86" i="1"/>
  <c r="G86" i="1"/>
  <c r="H86" i="1"/>
  <c r="I86" i="1"/>
  <c r="J86" i="1"/>
  <c r="K86" i="1"/>
  <c r="L86" i="1"/>
  <c r="M86" i="1"/>
  <c r="D88" i="1"/>
  <c r="E88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3" i="1"/>
  <c r="E93" i="1"/>
  <c r="F93" i="1"/>
  <c r="G93" i="1"/>
  <c r="H93" i="1"/>
  <c r="I93" i="1"/>
  <c r="J93" i="1"/>
  <c r="K93" i="1"/>
  <c r="L93" i="1"/>
  <c r="M93" i="1"/>
  <c r="F94" i="1"/>
  <c r="G94" i="1"/>
  <c r="H94" i="1"/>
  <c r="I94" i="1"/>
  <c r="J94" i="1"/>
  <c r="K94" i="1"/>
  <c r="L94" i="1"/>
  <c r="M94" i="1"/>
  <c r="D98" i="1"/>
  <c r="E98" i="1"/>
  <c r="F98" i="1"/>
  <c r="G98" i="1"/>
  <c r="H98" i="1"/>
  <c r="I98" i="1"/>
  <c r="J98" i="1"/>
  <c r="K98" i="1"/>
  <c r="L98" i="1"/>
  <c r="M98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7" i="1"/>
  <c r="E127" i="1"/>
  <c r="F127" i="1"/>
  <c r="G127" i="1"/>
  <c r="H127" i="1"/>
  <c r="I127" i="1"/>
  <c r="J127" i="1"/>
  <c r="K127" i="1"/>
  <c r="L127" i="1"/>
  <c r="M127" i="1"/>
  <c r="D130" i="1"/>
  <c r="E130" i="1"/>
  <c r="F130" i="1"/>
  <c r="G130" i="1"/>
  <c r="H130" i="1"/>
  <c r="I130" i="1"/>
  <c r="J130" i="1"/>
  <c r="K130" i="1"/>
  <c r="L130" i="1"/>
  <c r="M130" i="1"/>
  <c r="D138" i="1"/>
  <c r="E138" i="1"/>
  <c r="F139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3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9" i="1"/>
  <c r="E159" i="1"/>
  <c r="F159" i="1"/>
  <c r="G159" i="1"/>
  <c r="H159" i="1"/>
  <c r="I159" i="1"/>
  <c r="J159" i="1"/>
  <c r="K159" i="1"/>
  <c r="L159" i="1"/>
  <c r="M159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5" i="1"/>
  <c r="E165" i="1"/>
  <c r="F165" i="1"/>
  <c r="G165" i="1"/>
  <c r="H165" i="1"/>
  <c r="I165" i="1"/>
  <c r="J165" i="1"/>
  <c r="K165" i="1"/>
  <c r="L165" i="1"/>
  <c r="M165" i="1"/>
  <c r="D168" i="1"/>
  <c r="E168" i="1"/>
  <c r="F168" i="1"/>
  <c r="G168" i="1"/>
  <c r="H168" i="1"/>
  <c r="I168" i="1"/>
  <c r="J168" i="1"/>
  <c r="K168" i="1"/>
  <c r="L168" i="1"/>
  <c r="M168" i="1"/>
  <c r="B169" i="1"/>
  <c r="D169" i="1"/>
  <c r="E169" i="1"/>
  <c r="F169" i="1"/>
  <c r="G169" i="1"/>
  <c r="H169" i="1"/>
  <c r="I169" i="1"/>
  <c r="J169" i="1"/>
  <c r="K169" i="1"/>
  <c r="L169" i="1"/>
  <c r="M169" i="1"/>
  <c r="D173" i="1"/>
  <c r="E173" i="1"/>
  <c r="F173" i="1"/>
  <c r="G173" i="1"/>
  <c r="H173" i="1"/>
  <c r="I173" i="1"/>
  <c r="J173" i="1"/>
  <c r="K173" i="1"/>
  <c r="L173" i="1"/>
  <c r="M173" i="1"/>
  <c r="D176" i="1"/>
  <c r="E176" i="1"/>
  <c r="F176" i="1"/>
  <c r="G176" i="1"/>
  <c r="H176" i="1"/>
  <c r="I176" i="1"/>
  <c r="J176" i="1"/>
  <c r="K176" i="1"/>
  <c r="L176" i="1"/>
  <c r="M176" i="1"/>
  <c r="B178" i="1"/>
  <c r="B179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<sst xmlns="http://schemas.openxmlformats.org/spreadsheetml/2006/main" count="173" uniqueCount="116">
  <si>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</si>
  <si>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</si>
  <si>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</si>
  <si>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</si>
  <si>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</si>
  <si>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</si>
  <si>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</si>
  <si>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</si>
  <si>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</si>
  <si>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</si>
  <si>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</si>
  <si>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</si>
  <si>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</si>
  <si>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</si>
  <si>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</si>
  <si>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</si>
  <si>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</si>
  <si>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</si>
  <si>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</si>
  <si>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</si>
  <si>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</si>
  <si>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</si>
  <si>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</si>
  <si>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</si>
  <si>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</si>
  <si>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</si>
  <si>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</si>
  <si>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</si>
  <si>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</si>
  <si>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</si>
  <si>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</si>
  <si>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</si>
  <si>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</si>
  <si>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</si>
  <si>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</si>
  <si>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</si>
  <si>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</si>
  <si>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</si>
  <si>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</si>
  <si>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</si>
  <si>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</si>
  <si>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</si>
  <si>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</si>
  <si>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</si>
  <si>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</si>
  <si>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</si>
  <si>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</si>
  <si>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</si>
  <si>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</si>
  <si>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</si>
  <si>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</si>
  <si>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</si>
  <si>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</si>
  <si>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</si>
  <si>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</si>
  <si>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</si>
  <si>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</si>
  <si>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</si>
  <si>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</si>
  <si>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</si>
  <si>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</si>
  <si>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</si>
  <si>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</si>
  <si>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</si>
  <si>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</si>
  <si>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</si>
  <si>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</si>
  <si>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</si>
  <si>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</si>
  <si>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</si>
  <si>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</si>
  <si>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</si>
  <si>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</si>
  <si>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</si>
  <si>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</si>
  <si>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</si>
  <si>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</si>
  <si>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</si>
  <si>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</si>
  <si>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</si>
  <si>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</si>
  <si>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</si>
  <si>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</si>
  <si>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</si>
  <si>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</si>
  <si>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</si>
  <si>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</si>
  <si>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</si>
  <si>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</si>
  <si>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</si>
  <si>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</si>
  <si>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</si>
  <si>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</si>
  <si>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</si>
  <si>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</si>
  <si>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</si>
  <si>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</si>
  <si>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</si>
  <si>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</si>
  <si>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</si>
  <si>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</si>
  <si>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</si>
  <si>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</si>
  <si>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</si>
  <si>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</si>
  <si>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</si>
  <si>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</si>
  <si>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</si>
  <si>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</si>
  <si>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</si>
  <si>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</si>
  <si>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</si>
  <si>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</si>
  <si>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</si>
  <si>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</si>
  <si>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Производство пеностекла в Сургуте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</si>
</sst>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 wrapText="1"/>
    </xf>
  </cellXfs>
  <cellStyles count="3">
    <cellStyle name="Обычный" xfId="0" builtinId="0"/>
    <cellStyle name="Параметр" xfId="2" xr:uid="{76572F62-668C-4EF6-838B-EE1CFC1AA9EF}"/>
    <cellStyle name="Простой" xfId="1" xr:uid="{9DFEA532-4408-4D5B-96FB-AA49FD896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-176400.00000000081</c:v>
                </c:pt>
                <c:pt idx="1">
                  <c:v>-245451.41094102943</c:v>
                </c:pt>
                <c:pt idx="2">
                  <c:v>-228598.02804338365</c:v>
                </c:pt>
                <c:pt idx="3">
                  <c:v>-205681.54655345925</c:v>
                </c:pt>
                <c:pt idx="4">
                  <c:v>-176290.93532532681</c:v>
                </c:pt>
                <c:pt idx="5">
                  <c:v>-143987.38595678448</c:v>
                </c:pt>
                <c:pt idx="6">
                  <c:v>-110682.41597424433</c:v>
                </c:pt>
                <c:pt idx="7">
                  <c:v>46623.713661345886</c:v>
                </c:pt>
                <c:pt idx="8">
                  <c:v>258537.61159170605</c:v>
                </c:pt>
                <c:pt idx="9">
                  <c:v>478800.51983928063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-176400.00000000081</c:v>
                </c:pt>
                <c:pt idx="1">
                  <c:v>-236444.70516611266</c:v>
                </c:pt>
                <c:pt idx="2">
                  <c:v>-223701.12641552984</c:v>
                </c:pt>
                <c:pt idx="3">
                  <c:v>-208633.16784567735</c:v>
                </c:pt>
                <c:pt idx="4">
                  <c:v>-191828.99048602959</c:v>
                </c:pt>
                <c:pt idx="5">
                  <c:v>-175768.41727243058</c:v>
                </c:pt>
                <c:pt idx="6">
                  <c:v>-161369.75966797245</c:v>
                </c:pt>
                <c:pt idx="7">
                  <c:v>-102232.5589310104</c:v>
                </c:pt>
                <c:pt idx="8">
                  <c:v>-32957.529794919974</c:v>
                </c:pt>
                <c:pt idx="9">
                  <c:v>29654.935786512855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EBAE-9F68-4837-BF4D-EE943A9F936A}">
  <dimension ref="A1:P182"/>
  <sheetViews>
    <sheetView tabSelected="1" zoomScale="110" zoomScaleNormal="110" workbookViewId="0">
      <pane ySplit="2" topLeftCell="A193" activePane="bottomLeft" state="frozen"/>
      <selection pane="bottomLeft" sqref="A1:M201"/>
    </sheetView>
  </sheetViews>
  <sheetFormatPr defaultColWidth="8.81640625" defaultRowHeight="12" x14ac:dyDescent="0.3"/>
  <cols>
    <col min="1" max="1" width="32.81640625" style="4" customWidth="1"/>
    <col min="2" max="2" width="8.54296875" style="4" customWidth="1"/>
    <col min="3" max="3" width="8.81640625" style="4"/>
    <col min="4" max="13" width="7.54296875" style="7" customWidth="1"/>
    <col min="14" max="16384" width="8.81640625" style="4"/>
  </cols>
  <sheetData>
    <row r="1" spans="1:16" x14ac:dyDescent="0.3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29654.935786512855</v>
      </c>
    </row>
    <row r="2" spans="1:16" x14ac:dyDescent="0.3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0.17073892286209902</v>
      </c>
    </row>
    <row r="4" spans="1:16" x14ac:dyDescent="0.3">
      <c r="A4" s="4" t="s">
        <v>26</v>
      </c>
      <c r="B4" s="5">
        <v>1</v>
      </c>
      <c r="C4" s="6" t="str">
        <f>CHOOSE(B4, "тыс. руб.", "млн руб.")</f>
        <v>тыс. руб.</v>
      </c>
    </row>
    <row r="6" spans="1:16" x14ac:dyDescent="0.3">
      <c r="A6" s="4" t="s">
        <v>22</v>
      </c>
      <c r="B6" s="8">
        <f>30000*20</f>
        <v>600000</v>
      </c>
      <c r="C6" s="9" t="str">
        <f>CUR_NAME</f>
        <v>тыс. руб.</v>
      </c>
    </row>
    <row r="7" spans="1:16" x14ac:dyDescent="0.3">
      <c r="A7" s="4" t="s">
        <v>10</v>
      </c>
      <c r="C7" s="9" t="s">
        <v>11</v>
      </c>
      <c r="D7" s="10">
        <v>0</v>
      </c>
      <c r="E7" s="10">
        <v>0.4</v>
      </c>
      <c r="F7" s="10">
        <v>0.6</v>
      </c>
      <c r="G7" s="10">
        <v>0.8</v>
      </c>
      <c r="H7" s="10">
        <v>1</v>
      </c>
      <c r="I7" s="10">
        <f t="shared" ref="G7:M8" si="0">H7</f>
        <v>1</v>
      </c>
      <c r="J7" s="10">
        <f t="shared" si="0"/>
        <v>1</v>
      </c>
      <c r="K7" s="10">
        <f t="shared" si="0"/>
        <v>1</v>
      </c>
      <c r="L7" s="10">
        <f t="shared" si="0"/>
        <v>1</v>
      </c>
      <c r="M7" s="10">
        <f t="shared" si="0"/>
        <v>1</v>
      </c>
    </row>
    <row r="8" spans="1:16" x14ac:dyDescent="0.3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3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3">
      <c r="A10" s="4" t="s">
        <v>13</v>
      </c>
      <c r="D10" s="13">
        <f>$B$6*D7*D9</f>
        <v>0</v>
      </c>
      <c r="E10" s="13">
        <f t="shared" ref="E10:M10" si="3">$B$6*E7*E9</f>
        <v>259584.00000000003</v>
      </c>
      <c r="F10" s="13">
        <f t="shared" si="3"/>
        <v>404951.04000000004</v>
      </c>
      <c r="G10" s="13">
        <f t="shared" si="3"/>
        <v>561532.10880000005</v>
      </c>
      <c r="H10" s="13">
        <f t="shared" si="3"/>
        <v>729991.74144000025</v>
      </c>
      <c r="I10" s="13">
        <f t="shared" si="3"/>
        <v>759191.41109760024</v>
      </c>
      <c r="J10" s="13">
        <f t="shared" si="3"/>
        <v>789559.06754150428</v>
      </c>
      <c r="K10" s="13">
        <f t="shared" si="3"/>
        <v>821141.43024316442</v>
      </c>
      <c r="L10" s="13">
        <f t="shared" si="3"/>
        <v>853987.08745289117</v>
      </c>
      <c r="M10" s="13">
        <f t="shared" si="3"/>
        <v>888146.57095100672</v>
      </c>
    </row>
    <row r="12" spans="1:16" s="16" customFormat="1" ht="20" customHeight="1" thickBot="1" x14ac:dyDescent="0.4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3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3">
      <c r="A14" s="4" t="s">
        <v>16</v>
      </c>
      <c r="B14" s="19">
        <v>0.3</v>
      </c>
      <c r="C14" s="9" t="s">
        <v>11</v>
      </c>
      <c r="D14" s="11">
        <f>$B14</f>
        <v>0.3</v>
      </c>
      <c r="E14" s="11">
        <f t="shared" ref="E14:M14" si="5">$B14</f>
        <v>0.3</v>
      </c>
      <c r="F14" s="11">
        <f t="shared" si="5"/>
        <v>0.3</v>
      </c>
      <c r="G14" s="11">
        <f t="shared" si="5"/>
        <v>0.3</v>
      </c>
      <c r="H14" s="11">
        <f t="shared" si="5"/>
        <v>0.3</v>
      </c>
      <c r="I14" s="11">
        <f t="shared" si="5"/>
        <v>0.3</v>
      </c>
      <c r="J14" s="11">
        <f t="shared" si="5"/>
        <v>0.3</v>
      </c>
      <c r="K14" s="11">
        <f t="shared" si="5"/>
        <v>0.3</v>
      </c>
      <c r="L14" s="11">
        <f t="shared" si="5"/>
        <v>0.3</v>
      </c>
      <c r="M14" s="11">
        <f t="shared" si="5"/>
        <v>0.3</v>
      </c>
    </row>
    <row r="15" spans="1:16" x14ac:dyDescent="0.3">
      <c r="A15" s="4" t="s">
        <v>17</v>
      </c>
      <c r="B15" s="19">
        <v>0.2</v>
      </c>
      <c r="C15" s="9" t="s">
        <v>11</v>
      </c>
      <c r="D15" s="11">
        <f t="shared" ref="D15:M22" si="6">$B15</f>
        <v>0.2</v>
      </c>
      <c r="E15" s="11">
        <f t="shared" si="6"/>
        <v>0.2</v>
      </c>
      <c r="F15" s="11">
        <f t="shared" si="6"/>
        <v>0.2</v>
      </c>
      <c r="G15" s="11">
        <f t="shared" si="6"/>
        <v>0.2</v>
      </c>
      <c r="H15" s="11">
        <f t="shared" si="6"/>
        <v>0.2</v>
      </c>
      <c r="I15" s="11">
        <f t="shared" si="6"/>
        <v>0.2</v>
      </c>
      <c r="J15" s="11">
        <f t="shared" si="6"/>
        <v>0.2</v>
      </c>
      <c r="K15" s="11">
        <f t="shared" si="6"/>
        <v>0.2</v>
      </c>
      <c r="L15" s="11">
        <f t="shared" si="6"/>
        <v>0.2</v>
      </c>
      <c r="M15" s="11">
        <f t="shared" si="6"/>
        <v>0.2</v>
      </c>
    </row>
    <row r="16" spans="1:16" x14ac:dyDescent="0.3">
      <c r="A16" s="4" t="s">
        <v>18</v>
      </c>
      <c r="B16" s="19">
        <v>0.1</v>
      </c>
      <c r="C16" s="9" t="s">
        <v>11</v>
      </c>
      <c r="D16" s="11">
        <f t="shared" si="6"/>
        <v>0.1</v>
      </c>
      <c r="E16" s="11">
        <f t="shared" si="6"/>
        <v>0.1</v>
      </c>
      <c r="F16" s="11">
        <f t="shared" si="6"/>
        <v>0.1</v>
      </c>
      <c r="G16" s="11">
        <f t="shared" si="6"/>
        <v>0.1</v>
      </c>
      <c r="H16" s="11">
        <f t="shared" si="6"/>
        <v>0.1</v>
      </c>
      <c r="I16" s="11">
        <f t="shared" si="6"/>
        <v>0.1</v>
      </c>
      <c r="J16" s="11">
        <f t="shared" si="6"/>
        <v>0.1</v>
      </c>
      <c r="K16" s="11">
        <f t="shared" si="6"/>
        <v>0.1</v>
      </c>
      <c r="L16" s="11">
        <f t="shared" si="6"/>
        <v>0.1</v>
      </c>
      <c r="M16" s="11">
        <f t="shared" si="6"/>
        <v>0.1</v>
      </c>
    </row>
    <row r="17" spans="1:13" x14ac:dyDescent="0.3">
      <c r="A17" s="4" t="s">
        <v>19</v>
      </c>
      <c r="B17" s="19">
        <v>0.1</v>
      </c>
      <c r="C17" s="9" t="s">
        <v>11</v>
      </c>
      <c r="D17" s="11">
        <f t="shared" si="6"/>
        <v>0.1</v>
      </c>
      <c r="E17" s="11">
        <f t="shared" si="6"/>
        <v>0.1</v>
      </c>
      <c r="F17" s="11">
        <f t="shared" si="6"/>
        <v>0.1</v>
      </c>
      <c r="G17" s="11">
        <f t="shared" si="6"/>
        <v>0.1</v>
      </c>
      <c r="H17" s="11">
        <f t="shared" si="6"/>
        <v>0.1</v>
      </c>
      <c r="I17" s="11">
        <f t="shared" si="6"/>
        <v>0.1</v>
      </c>
      <c r="J17" s="11">
        <f t="shared" si="6"/>
        <v>0.1</v>
      </c>
      <c r="K17" s="11">
        <f t="shared" si="6"/>
        <v>0.1</v>
      </c>
      <c r="L17" s="11">
        <f t="shared" si="6"/>
        <v>0.1</v>
      </c>
      <c r="M17" s="11">
        <f t="shared" si="6"/>
        <v>0.1</v>
      </c>
    </row>
    <row r="18" spans="1:13" x14ac:dyDescent="0.3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3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3">
      <c r="A20" s="4" t="s">
        <v>29</v>
      </c>
      <c r="B20" s="19">
        <v>0.05</v>
      </c>
      <c r="C20" s="9" t="s">
        <v>11</v>
      </c>
      <c r="D20" s="11">
        <f t="shared" si="6"/>
        <v>0.05</v>
      </c>
      <c r="E20" s="11">
        <f t="shared" si="6"/>
        <v>0.05</v>
      </c>
      <c r="F20" s="11">
        <f t="shared" si="6"/>
        <v>0.05</v>
      </c>
      <c r="G20" s="11">
        <f t="shared" si="6"/>
        <v>0.05</v>
      </c>
      <c r="H20" s="11">
        <f t="shared" si="6"/>
        <v>0.05</v>
      </c>
      <c r="I20" s="11">
        <f t="shared" si="6"/>
        <v>0.05</v>
      </c>
      <c r="J20" s="11">
        <f t="shared" si="6"/>
        <v>0.05</v>
      </c>
      <c r="K20" s="11">
        <f t="shared" si="6"/>
        <v>0.05</v>
      </c>
      <c r="L20" s="11">
        <f t="shared" si="6"/>
        <v>0.05</v>
      </c>
      <c r="M20" s="11">
        <f t="shared" si="6"/>
        <v>0.05</v>
      </c>
    </row>
    <row r="21" spans="1:13" x14ac:dyDescent="0.3">
      <c r="A21" s="4" t="s">
        <v>30</v>
      </c>
      <c r="B21" s="19">
        <v>0.05</v>
      </c>
      <c r="C21" s="9" t="s">
        <v>11</v>
      </c>
      <c r="D21" s="11">
        <f t="shared" si="6"/>
        <v>0.05</v>
      </c>
      <c r="E21" s="11">
        <f t="shared" si="6"/>
        <v>0.05</v>
      </c>
      <c r="F21" s="11">
        <f t="shared" si="6"/>
        <v>0.05</v>
      </c>
      <c r="G21" s="11">
        <f t="shared" si="6"/>
        <v>0.05</v>
      </c>
      <c r="H21" s="11">
        <f t="shared" si="6"/>
        <v>0.05</v>
      </c>
      <c r="I21" s="11">
        <f t="shared" si="6"/>
        <v>0.05</v>
      </c>
      <c r="J21" s="11">
        <f t="shared" si="6"/>
        <v>0.05</v>
      </c>
      <c r="K21" s="11">
        <f t="shared" si="6"/>
        <v>0.05</v>
      </c>
      <c r="L21" s="11">
        <f t="shared" si="6"/>
        <v>0.05</v>
      </c>
      <c r="M21" s="11">
        <f t="shared" si="6"/>
        <v>0.05</v>
      </c>
    </row>
    <row r="22" spans="1:13" x14ac:dyDescent="0.3">
      <c r="A22" s="4" t="s">
        <v>28</v>
      </c>
      <c r="B22" s="19">
        <v>0.1</v>
      </c>
      <c r="C22" s="9" t="s">
        <v>11</v>
      </c>
      <c r="D22" s="11">
        <f t="shared" si="6"/>
        <v>0.1</v>
      </c>
      <c r="E22" s="11">
        <f t="shared" si="6"/>
        <v>0.1</v>
      </c>
      <c r="F22" s="11">
        <f t="shared" si="6"/>
        <v>0.1</v>
      </c>
      <c r="G22" s="11">
        <f t="shared" si="6"/>
        <v>0.1</v>
      </c>
      <c r="H22" s="11">
        <f t="shared" si="6"/>
        <v>0.1</v>
      </c>
      <c r="I22" s="11">
        <f t="shared" si="6"/>
        <v>0.1</v>
      </c>
      <c r="J22" s="11">
        <f t="shared" si="6"/>
        <v>0.1</v>
      </c>
      <c r="K22" s="11">
        <f t="shared" si="6"/>
        <v>0.1</v>
      </c>
      <c r="L22" s="11">
        <f t="shared" si="6"/>
        <v>0.1</v>
      </c>
      <c r="M22" s="11">
        <f t="shared" si="6"/>
        <v>0.1</v>
      </c>
    </row>
    <row r="24" spans="1:13" s="16" customFormat="1" ht="20" customHeight="1" thickBot="1" x14ac:dyDescent="0.4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3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3">
      <c r="A26" s="4" t="s">
        <v>16</v>
      </c>
      <c r="C26" s="9" t="str">
        <f>CUR_NAME</f>
        <v>тыс. руб.</v>
      </c>
      <c r="D26" s="20">
        <f>D$10*D14</f>
        <v>0</v>
      </c>
      <c r="E26" s="20">
        <f t="shared" ref="E26:M26" si="8">E$10*E14</f>
        <v>77875.200000000012</v>
      </c>
      <c r="F26" s="20">
        <f t="shared" si="8"/>
        <v>121485.31200000001</v>
      </c>
      <c r="G26" s="20">
        <f t="shared" si="8"/>
        <v>168459.63264</v>
      </c>
      <c r="H26" s="20">
        <f t="shared" si="8"/>
        <v>218997.52243200006</v>
      </c>
      <c r="I26" s="20">
        <f t="shared" si="8"/>
        <v>227757.42332928008</v>
      </c>
      <c r="J26" s="20">
        <f t="shared" si="8"/>
        <v>236867.72026245127</v>
      </c>
      <c r="K26" s="20">
        <f t="shared" si="8"/>
        <v>246342.42907294931</v>
      </c>
      <c r="L26" s="20">
        <f t="shared" si="8"/>
        <v>256196.12623586733</v>
      </c>
      <c r="M26" s="20">
        <f t="shared" si="8"/>
        <v>266443.97128530202</v>
      </c>
    </row>
    <row r="27" spans="1:13" x14ac:dyDescent="0.3">
      <c r="A27" s="4" t="s">
        <v>17</v>
      </c>
      <c r="C27" s="9" t="str">
        <f>CUR_NAME</f>
        <v>тыс. руб.</v>
      </c>
      <c r="D27" s="20">
        <f>D$10*D15</f>
        <v>0</v>
      </c>
      <c r="E27" s="20">
        <f t="shared" ref="E27:M27" si="9">E$10*E15</f>
        <v>51916.80000000001</v>
      </c>
      <c r="F27" s="20">
        <f t="shared" si="9"/>
        <v>80990.208000000013</v>
      </c>
      <c r="G27" s="20">
        <f t="shared" si="9"/>
        <v>112306.42176000001</v>
      </c>
      <c r="H27" s="20">
        <f t="shared" si="9"/>
        <v>145998.34828800007</v>
      </c>
      <c r="I27" s="20">
        <f t="shared" si="9"/>
        <v>151838.28221952004</v>
      </c>
      <c r="J27" s="20">
        <f t="shared" si="9"/>
        <v>157911.81350830087</v>
      </c>
      <c r="K27" s="20">
        <f t="shared" si="9"/>
        <v>164228.2860486329</v>
      </c>
      <c r="L27" s="20">
        <f t="shared" si="9"/>
        <v>170797.41749057826</v>
      </c>
      <c r="M27" s="20">
        <f t="shared" si="9"/>
        <v>177629.31419020134</v>
      </c>
    </row>
    <row r="28" spans="1:13" x14ac:dyDescent="0.3">
      <c r="A28" s="4" t="s">
        <v>18</v>
      </c>
      <c r="C28" s="9" t="str">
        <f>CUR_NAME</f>
        <v>тыс. руб.</v>
      </c>
      <c r="D28" s="20">
        <f>D$10*D16</f>
        <v>0</v>
      </c>
      <c r="E28" s="20">
        <f t="shared" ref="E28:M28" si="10">E$10*E16</f>
        <v>25958.400000000005</v>
      </c>
      <c r="F28" s="20">
        <f t="shared" si="10"/>
        <v>40495.104000000007</v>
      </c>
      <c r="G28" s="20">
        <f t="shared" si="10"/>
        <v>56153.210880000006</v>
      </c>
      <c r="H28" s="20">
        <f t="shared" si="10"/>
        <v>72999.174144000033</v>
      </c>
      <c r="I28" s="20">
        <f t="shared" si="10"/>
        <v>75919.141109760021</v>
      </c>
      <c r="J28" s="20">
        <f t="shared" si="10"/>
        <v>78955.906754150434</v>
      </c>
      <c r="K28" s="20">
        <f t="shared" si="10"/>
        <v>82114.14302431645</v>
      </c>
      <c r="L28" s="20">
        <f t="shared" si="10"/>
        <v>85398.708745289128</v>
      </c>
      <c r="M28" s="20">
        <f t="shared" si="10"/>
        <v>88814.657095100672</v>
      </c>
    </row>
    <row r="29" spans="1:13" x14ac:dyDescent="0.3">
      <c r="A29" s="4" t="s">
        <v>19</v>
      </c>
      <c r="C29" s="9" t="str">
        <f>CUR_NAME</f>
        <v>тыс. руб.</v>
      </c>
      <c r="D29" s="20">
        <f>D$10*D17</f>
        <v>0</v>
      </c>
      <c r="E29" s="20">
        <f t="shared" ref="E29:M29" si="11">E$10*E17</f>
        <v>25958.400000000005</v>
      </c>
      <c r="F29" s="20">
        <f t="shared" si="11"/>
        <v>40495.104000000007</v>
      </c>
      <c r="G29" s="20">
        <f t="shared" si="11"/>
        <v>56153.210880000006</v>
      </c>
      <c r="H29" s="20">
        <f t="shared" si="11"/>
        <v>72999.174144000033</v>
      </c>
      <c r="I29" s="20">
        <f t="shared" si="11"/>
        <v>75919.141109760021</v>
      </c>
      <c r="J29" s="20">
        <f t="shared" si="11"/>
        <v>78955.906754150434</v>
      </c>
      <c r="K29" s="20">
        <f t="shared" si="11"/>
        <v>82114.14302431645</v>
      </c>
      <c r="L29" s="20">
        <f t="shared" si="11"/>
        <v>85398.708745289128</v>
      </c>
      <c r="M29" s="20">
        <f t="shared" si="11"/>
        <v>88814.657095100672</v>
      </c>
    </row>
    <row r="30" spans="1:13" x14ac:dyDescent="0.3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3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3">
      <c r="A32" s="4" t="s">
        <v>29</v>
      </c>
      <c r="C32" s="9" t="str">
        <f>CUR_NAME</f>
        <v>тыс. руб.</v>
      </c>
      <c r="D32" s="20">
        <f t="shared" ref="D32:M32" si="12">D$10*D20</f>
        <v>0</v>
      </c>
      <c r="E32" s="20">
        <f t="shared" si="12"/>
        <v>12979.200000000003</v>
      </c>
      <c r="F32" s="20">
        <f t="shared" si="12"/>
        <v>20247.552000000003</v>
      </c>
      <c r="G32" s="20">
        <f t="shared" si="12"/>
        <v>28076.605440000003</v>
      </c>
      <c r="H32" s="20">
        <f t="shared" si="12"/>
        <v>36499.587072000017</v>
      </c>
      <c r="I32" s="20">
        <f t="shared" si="12"/>
        <v>37959.570554880011</v>
      </c>
      <c r="J32" s="20">
        <f t="shared" si="12"/>
        <v>39477.953377075217</v>
      </c>
      <c r="K32" s="20">
        <f t="shared" si="12"/>
        <v>41057.071512158225</v>
      </c>
      <c r="L32" s="20">
        <f t="shared" si="12"/>
        <v>42699.354372644564</v>
      </c>
      <c r="M32" s="20">
        <f t="shared" si="12"/>
        <v>44407.328547550336</v>
      </c>
    </row>
    <row r="33" spans="1:13" x14ac:dyDescent="0.3">
      <c r="A33" s="4" t="s">
        <v>30</v>
      </c>
      <c r="C33" s="9" t="str">
        <f>CUR_NAME</f>
        <v>тыс. руб.</v>
      </c>
      <c r="D33" s="20">
        <f t="shared" ref="D33:M33" si="13">D$10*D21</f>
        <v>0</v>
      </c>
      <c r="E33" s="20">
        <f t="shared" si="13"/>
        <v>12979.200000000003</v>
      </c>
      <c r="F33" s="20">
        <f t="shared" si="13"/>
        <v>20247.552000000003</v>
      </c>
      <c r="G33" s="20">
        <f t="shared" si="13"/>
        <v>28076.605440000003</v>
      </c>
      <c r="H33" s="20">
        <f t="shared" si="13"/>
        <v>36499.587072000017</v>
      </c>
      <c r="I33" s="20">
        <f t="shared" si="13"/>
        <v>37959.570554880011</v>
      </c>
      <c r="J33" s="20">
        <f t="shared" si="13"/>
        <v>39477.953377075217</v>
      </c>
      <c r="K33" s="20">
        <f t="shared" si="13"/>
        <v>41057.071512158225</v>
      </c>
      <c r="L33" s="20">
        <f t="shared" si="13"/>
        <v>42699.354372644564</v>
      </c>
      <c r="M33" s="20">
        <f t="shared" si="13"/>
        <v>44407.328547550336</v>
      </c>
    </row>
    <row r="34" spans="1:13" x14ac:dyDescent="0.3">
      <c r="A34" s="4" t="s">
        <v>28</v>
      </c>
      <c r="C34" s="9" t="str">
        <f>CUR_NAME</f>
        <v>тыс. руб.</v>
      </c>
      <c r="D34" s="20">
        <f t="shared" ref="D34:M34" si="14">D$10*D22</f>
        <v>0</v>
      </c>
      <c r="E34" s="20">
        <f t="shared" si="14"/>
        <v>25958.400000000005</v>
      </c>
      <c r="F34" s="20">
        <f t="shared" si="14"/>
        <v>40495.104000000007</v>
      </c>
      <c r="G34" s="20">
        <f t="shared" si="14"/>
        <v>56153.210880000006</v>
      </c>
      <c r="H34" s="20">
        <f t="shared" si="14"/>
        <v>72999.174144000033</v>
      </c>
      <c r="I34" s="20">
        <f t="shared" si="14"/>
        <v>75919.141109760021</v>
      </c>
      <c r="J34" s="20">
        <f t="shared" si="14"/>
        <v>78955.906754150434</v>
      </c>
      <c r="K34" s="20">
        <f t="shared" si="14"/>
        <v>82114.14302431645</v>
      </c>
      <c r="L34" s="20">
        <f t="shared" si="14"/>
        <v>85398.708745289128</v>
      </c>
      <c r="M34" s="20">
        <f t="shared" si="14"/>
        <v>88814.657095100672</v>
      </c>
    </row>
    <row r="35" spans="1:13" x14ac:dyDescent="0.3">
      <c r="A35" s="4" t="s">
        <v>20</v>
      </c>
      <c r="B35" s="21">
        <v>87</v>
      </c>
      <c r="C35" s="9" t="s">
        <v>24</v>
      </c>
      <c r="D35" s="22">
        <f>$B$35*D9</f>
        <v>90.48</v>
      </c>
      <c r="E35" s="22">
        <f t="shared" ref="E35:M35" si="15">$B$35*E9</f>
        <v>94.09920000000001</v>
      </c>
      <c r="F35" s="22">
        <f t="shared" si="15"/>
        <v>97.863168000000002</v>
      </c>
      <c r="G35" s="22">
        <f t="shared" si="15"/>
        <v>101.77769472000001</v>
      </c>
      <c r="H35" s="22">
        <f t="shared" si="15"/>
        <v>105.84880250880003</v>
      </c>
      <c r="I35" s="22">
        <f t="shared" si="15"/>
        <v>110.08275460915203</v>
      </c>
      <c r="J35" s="22">
        <f t="shared" si="15"/>
        <v>114.48606479351812</v>
      </c>
      <c r="K35" s="22">
        <f t="shared" si="15"/>
        <v>119.06550738525884</v>
      </c>
      <c r="L35" s="22">
        <f t="shared" si="15"/>
        <v>123.82812768066921</v>
      </c>
      <c r="M35" s="22">
        <f t="shared" si="15"/>
        <v>128.78125278789597</v>
      </c>
    </row>
    <row r="36" spans="1:13" x14ac:dyDescent="0.3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23</v>
      </c>
      <c r="F36" s="20">
        <f t="shared" si="16"/>
        <v>34</v>
      </c>
      <c r="G36" s="20">
        <f t="shared" si="16"/>
        <v>46</v>
      </c>
      <c r="H36" s="20">
        <f t="shared" si="16"/>
        <v>57</v>
      </c>
      <c r="I36" s="20">
        <f t="shared" si="16"/>
        <v>57</v>
      </c>
      <c r="J36" s="20">
        <f t="shared" si="16"/>
        <v>57</v>
      </c>
      <c r="K36" s="20">
        <f t="shared" si="16"/>
        <v>57</v>
      </c>
      <c r="L36" s="20">
        <f t="shared" si="16"/>
        <v>57</v>
      </c>
      <c r="M36" s="20">
        <f t="shared" si="16"/>
        <v>57</v>
      </c>
    </row>
    <row r="38" spans="1:13" s="16" customFormat="1" ht="20" customHeight="1" thickBot="1" x14ac:dyDescent="0.4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3">
      <c r="B39" s="7" t="s">
        <v>35</v>
      </c>
    </row>
    <row r="40" spans="1:13" x14ac:dyDescent="0.3">
      <c r="A40" s="4" t="s">
        <v>32</v>
      </c>
      <c r="B40" s="5">
        <v>30</v>
      </c>
      <c r="C40" s="9" t="str">
        <f>CUR_NAME</f>
        <v>тыс. руб.</v>
      </c>
      <c r="D40" s="20">
        <f>$B40*D$10/365</f>
        <v>0</v>
      </c>
      <c r="E40" s="20">
        <f t="shared" ref="E40:M40" si="18">$B40*E$10/365</f>
        <v>21335.671232876713</v>
      </c>
      <c r="F40" s="20">
        <f t="shared" si="18"/>
        <v>33283.647123287672</v>
      </c>
      <c r="G40" s="20">
        <f t="shared" si="18"/>
        <v>46153.32401095891</v>
      </c>
      <c r="H40" s="20">
        <f t="shared" si="18"/>
        <v>59999.3212142466</v>
      </c>
      <c r="I40" s="20">
        <f t="shared" si="18"/>
        <v>62399.294062816451</v>
      </c>
      <c r="J40" s="20">
        <f t="shared" si="18"/>
        <v>64895.265825329116</v>
      </c>
      <c r="K40" s="20">
        <f t="shared" si="18"/>
        <v>67491.076458342286</v>
      </c>
      <c r="L40" s="20">
        <f t="shared" si="18"/>
        <v>70190.719516675992</v>
      </c>
      <c r="M40" s="20">
        <f t="shared" si="18"/>
        <v>72998.348297343022</v>
      </c>
    </row>
    <row r="41" spans="1:13" x14ac:dyDescent="0.3">
      <c r="A41" s="4" t="s">
        <v>33</v>
      </c>
      <c r="B41" s="5">
        <v>15</v>
      </c>
      <c r="C41" s="9" t="str">
        <f>CUR_NAME</f>
        <v>тыс. руб.</v>
      </c>
      <c r="D41" s="20">
        <f t="shared" ref="D41:M42" si="19">$B41*D$10/365</f>
        <v>0</v>
      </c>
      <c r="E41" s="20">
        <f t="shared" si="19"/>
        <v>10667.835616438357</v>
      </c>
      <c r="F41" s="20">
        <f t="shared" si="19"/>
        <v>16641.823561643836</v>
      </c>
      <c r="G41" s="20">
        <f t="shared" si="19"/>
        <v>23076.662005479455</v>
      </c>
      <c r="H41" s="20">
        <f t="shared" si="19"/>
        <v>29999.6606071233</v>
      </c>
      <c r="I41" s="20">
        <f t="shared" si="19"/>
        <v>31199.647031408225</v>
      </c>
      <c r="J41" s="20">
        <f t="shared" si="19"/>
        <v>32447.632912664558</v>
      </c>
      <c r="K41" s="20">
        <f t="shared" si="19"/>
        <v>33745.538229171143</v>
      </c>
      <c r="L41" s="20">
        <f t="shared" si="19"/>
        <v>35095.359758337996</v>
      </c>
      <c r="M41" s="20">
        <f t="shared" si="19"/>
        <v>36499.174148671511</v>
      </c>
    </row>
    <row r="42" spans="1:13" x14ac:dyDescent="0.3">
      <c r="A42" s="4" t="s">
        <v>34</v>
      </c>
      <c r="B42" s="5">
        <v>15</v>
      </c>
      <c r="C42" s="9" t="str">
        <f>CUR_NAME</f>
        <v>тыс. руб.</v>
      </c>
      <c r="D42" s="20">
        <f t="shared" si="19"/>
        <v>0</v>
      </c>
      <c r="E42" s="20">
        <f t="shared" si="19"/>
        <v>10667.835616438357</v>
      </c>
      <c r="F42" s="20">
        <f t="shared" si="19"/>
        <v>16641.823561643836</v>
      </c>
      <c r="G42" s="20">
        <f t="shared" si="19"/>
        <v>23076.662005479455</v>
      </c>
      <c r="H42" s="20">
        <f t="shared" si="19"/>
        <v>29999.6606071233</v>
      </c>
      <c r="I42" s="20">
        <f t="shared" si="19"/>
        <v>31199.647031408225</v>
      </c>
      <c r="J42" s="20">
        <f t="shared" si="19"/>
        <v>32447.632912664558</v>
      </c>
      <c r="K42" s="20">
        <f t="shared" si="19"/>
        <v>33745.538229171143</v>
      </c>
      <c r="L42" s="20">
        <f t="shared" si="19"/>
        <v>35095.359758337996</v>
      </c>
      <c r="M42" s="20">
        <f t="shared" si="19"/>
        <v>36499.174148671511</v>
      </c>
    </row>
    <row r="44" spans="1:13" x14ac:dyDescent="0.3">
      <c r="A44" s="4" t="s">
        <v>36</v>
      </c>
      <c r="C44" s="9" t="str">
        <f>CUR_NAME</f>
        <v>тыс. руб.</v>
      </c>
      <c r="D44" s="20">
        <f>D40+D41-D42</f>
        <v>0</v>
      </c>
      <c r="E44" s="20">
        <f>E40+E41-E42</f>
        <v>21335.67123287671</v>
      </c>
      <c r="F44" s="20">
        <f t="shared" ref="F44:M44" si="20">F40+F41-F42</f>
        <v>33283.647123287679</v>
      </c>
      <c r="G44" s="20">
        <f t="shared" si="20"/>
        <v>46153.324010958917</v>
      </c>
      <c r="H44" s="20">
        <f t="shared" si="20"/>
        <v>59999.321214246607</v>
      </c>
      <c r="I44" s="20">
        <f t="shared" si="20"/>
        <v>62399.294062816451</v>
      </c>
      <c r="J44" s="20">
        <f t="shared" si="20"/>
        <v>64895.265825329116</v>
      </c>
      <c r="K44" s="20">
        <f t="shared" si="20"/>
        <v>67491.076458342286</v>
      </c>
      <c r="L44" s="20">
        <f t="shared" si="20"/>
        <v>70190.719516676007</v>
      </c>
      <c r="M44" s="20">
        <f t="shared" si="20"/>
        <v>72998.348297343036</v>
      </c>
    </row>
    <row r="45" spans="1:13" x14ac:dyDescent="0.3">
      <c r="A45" s="4" t="s">
        <v>37</v>
      </c>
      <c r="C45" s="9" t="str">
        <f>CUR_NAME</f>
        <v>тыс. руб.</v>
      </c>
      <c r="D45" s="20">
        <f>D44</f>
        <v>0</v>
      </c>
      <c r="E45" s="20">
        <f>E44-D44</f>
        <v>21335.67123287671</v>
      </c>
      <c r="F45" s="20">
        <f t="shared" ref="F45:M45" si="21">F44-E44</f>
        <v>11947.975890410969</v>
      </c>
      <c r="G45" s="20">
        <f t="shared" si="21"/>
        <v>12869.676887671238</v>
      </c>
      <c r="H45" s="20">
        <f t="shared" si="21"/>
        <v>13845.99720328769</v>
      </c>
      <c r="I45" s="20">
        <f t="shared" si="21"/>
        <v>2399.9728485698433</v>
      </c>
      <c r="J45" s="20">
        <f t="shared" si="21"/>
        <v>2495.971762512665</v>
      </c>
      <c r="K45" s="20">
        <f t="shared" si="21"/>
        <v>2595.8106330131704</v>
      </c>
      <c r="L45" s="20">
        <f t="shared" si="21"/>
        <v>2699.6430583337205</v>
      </c>
      <c r="M45" s="20">
        <f t="shared" si="21"/>
        <v>2807.6287806670298</v>
      </c>
    </row>
    <row r="47" spans="1:13" s="16" customFormat="1" ht="20" customHeight="1" thickBot="1" x14ac:dyDescent="0.4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3">
      <c r="A49" s="4" t="s">
        <v>39</v>
      </c>
      <c r="B49" s="23">
        <v>1.4</v>
      </c>
    </row>
    <row r="50" spans="1:13" x14ac:dyDescent="0.3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0.7</v>
      </c>
      <c r="E50" s="24">
        <v>0.3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3">
      <c r="A51" s="4" t="s">
        <v>45</v>
      </c>
      <c r="B51" s="25">
        <f>SUM(D51:M51)</f>
        <v>840000</v>
      </c>
      <c r="C51" s="9" t="str">
        <f>CUR_NAME</f>
        <v>тыс. руб.</v>
      </c>
      <c r="D51" s="20">
        <f>$B$49*$B$6*D50</f>
        <v>588000</v>
      </c>
      <c r="E51" s="20">
        <f t="shared" ref="E51:M51" si="23">$B$49*$B$6*E50</f>
        <v>252000</v>
      </c>
      <c r="F51" s="20">
        <f t="shared" si="23"/>
        <v>0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3">
      <c r="A52" s="4" t="s">
        <v>41</v>
      </c>
    </row>
    <row r="53" spans="1:13" x14ac:dyDescent="0.3">
      <c r="A53" s="4" t="s">
        <v>42</v>
      </c>
      <c r="B53" s="26">
        <f>1-B54-B55</f>
        <v>0.35000000000000003</v>
      </c>
      <c r="C53" s="9" t="s">
        <v>11</v>
      </c>
      <c r="D53" s="20">
        <f>D$51*$B53</f>
        <v>205800.00000000003</v>
      </c>
      <c r="E53" s="20">
        <f t="shared" ref="E53:M53" si="24">E$51*$B53</f>
        <v>88200.000000000015</v>
      </c>
      <c r="F53" s="20">
        <f t="shared" si="24"/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3">
      <c r="A54" s="4" t="s">
        <v>43</v>
      </c>
      <c r="B54" s="23">
        <v>0.6</v>
      </c>
      <c r="C54" s="9" t="s">
        <v>11</v>
      </c>
      <c r="D54" s="20">
        <f t="shared" ref="D54:M55" si="25">D$51*$B54</f>
        <v>352800</v>
      </c>
      <c r="E54" s="20">
        <f t="shared" si="25"/>
        <v>151200</v>
      </c>
      <c r="F54" s="20">
        <f t="shared" si="25"/>
        <v>0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3">
      <c r="A55" s="4" t="s">
        <v>44</v>
      </c>
      <c r="B55" s="23">
        <v>0.05</v>
      </c>
      <c r="C55" s="9" t="s">
        <v>11</v>
      </c>
      <c r="D55" s="20">
        <f t="shared" si="25"/>
        <v>29400</v>
      </c>
      <c r="E55" s="20">
        <f t="shared" si="25"/>
        <v>12600</v>
      </c>
      <c r="F55" s="20">
        <f t="shared" si="25"/>
        <v>0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3">
      <c r="A57" s="4" t="s">
        <v>46</v>
      </c>
    </row>
    <row r="58" spans="1:13" x14ac:dyDescent="0.3">
      <c r="A58" s="4" t="s">
        <v>42</v>
      </c>
      <c r="C58" s="9" t="str">
        <f>CUR_NAME</f>
        <v>тыс. руб.</v>
      </c>
      <c r="D58" s="20">
        <f>D53</f>
        <v>205800.00000000003</v>
      </c>
      <c r="E58" s="20">
        <f>D58+E53</f>
        <v>294000.00000000006</v>
      </c>
      <c r="F58" s="20">
        <f t="shared" ref="F58:M58" si="26">E58+F53</f>
        <v>294000.00000000006</v>
      </c>
      <c r="G58" s="20">
        <f t="shared" si="26"/>
        <v>294000.00000000006</v>
      </c>
      <c r="H58" s="20">
        <f t="shared" si="26"/>
        <v>294000.00000000006</v>
      </c>
      <c r="I58" s="20">
        <f t="shared" si="26"/>
        <v>294000.00000000006</v>
      </c>
      <c r="J58" s="20">
        <f t="shared" si="26"/>
        <v>294000.00000000006</v>
      </c>
      <c r="K58" s="20">
        <f t="shared" si="26"/>
        <v>294000.00000000006</v>
      </c>
      <c r="L58" s="20">
        <f t="shared" si="26"/>
        <v>294000.00000000006</v>
      </c>
      <c r="M58" s="20">
        <f t="shared" si="26"/>
        <v>294000.00000000006</v>
      </c>
    </row>
    <row r="59" spans="1:13" x14ac:dyDescent="0.3">
      <c r="A59" s="4" t="s">
        <v>43</v>
      </c>
      <c r="C59" s="9" t="str">
        <f>CUR_NAME</f>
        <v>тыс. руб.</v>
      </c>
      <c r="D59" s="20">
        <f t="shared" ref="D59:D60" si="27">D54</f>
        <v>352800</v>
      </c>
      <c r="E59" s="20">
        <f t="shared" ref="E59:M59" si="28">D59+E54</f>
        <v>504000</v>
      </c>
      <c r="F59" s="20">
        <f t="shared" si="28"/>
        <v>504000</v>
      </c>
      <c r="G59" s="20">
        <f t="shared" si="28"/>
        <v>504000</v>
      </c>
      <c r="H59" s="20">
        <f t="shared" si="28"/>
        <v>504000</v>
      </c>
      <c r="I59" s="20">
        <f t="shared" si="28"/>
        <v>504000</v>
      </c>
      <c r="J59" s="20">
        <f t="shared" si="28"/>
        <v>504000</v>
      </c>
      <c r="K59" s="20">
        <f t="shared" si="28"/>
        <v>504000</v>
      </c>
      <c r="L59" s="20">
        <f t="shared" si="28"/>
        <v>504000</v>
      </c>
      <c r="M59" s="20">
        <f t="shared" si="28"/>
        <v>504000</v>
      </c>
    </row>
    <row r="60" spans="1:13" x14ac:dyDescent="0.3">
      <c r="A60" s="4" t="s">
        <v>44</v>
      </c>
      <c r="C60" s="9" t="str">
        <f>CUR_NAME</f>
        <v>тыс. руб.</v>
      </c>
      <c r="D60" s="20">
        <f t="shared" si="27"/>
        <v>29400</v>
      </c>
      <c r="E60" s="20">
        <f t="shared" ref="E60:M60" si="29">D60+E55</f>
        <v>42000</v>
      </c>
      <c r="F60" s="20">
        <f t="shared" si="29"/>
        <v>42000</v>
      </c>
      <c r="G60" s="20">
        <f t="shared" si="29"/>
        <v>42000</v>
      </c>
      <c r="H60" s="20">
        <f t="shared" si="29"/>
        <v>42000</v>
      </c>
      <c r="I60" s="20">
        <f t="shared" si="29"/>
        <v>42000</v>
      </c>
      <c r="J60" s="20">
        <f t="shared" si="29"/>
        <v>42000</v>
      </c>
      <c r="K60" s="20">
        <f t="shared" si="29"/>
        <v>42000</v>
      </c>
      <c r="L60" s="20">
        <f t="shared" si="29"/>
        <v>42000</v>
      </c>
      <c r="M60" s="20">
        <f t="shared" si="29"/>
        <v>42000</v>
      </c>
    </row>
    <row r="62" spans="1:13" x14ac:dyDescent="0.3">
      <c r="A62" s="4" t="s">
        <v>47</v>
      </c>
      <c r="B62" s="4">
        <f>MATCH(0, D50:M50, 0)</f>
        <v>3</v>
      </c>
    </row>
    <row r="63" spans="1:13" x14ac:dyDescent="0.3">
      <c r="B63" s="7" t="s">
        <v>56</v>
      </c>
    </row>
    <row r="64" spans="1:13" x14ac:dyDescent="0.3">
      <c r="A64" s="4" t="s">
        <v>42</v>
      </c>
      <c r="B64" s="5">
        <v>20</v>
      </c>
      <c r="C64" s="9" t="str">
        <f>CUR_NAME</f>
        <v>тыс. руб.</v>
      </c>
      <c r="D64" s="20">
        <f>IF(D$1&lt;$B$62, 0, D58/$B64)</f>
        <v>0</v>
      </c>
      <c r="E64" s="20">
        <f>IF(E$1&lt;$B$62, 0, MIN(E58/$B64, E58-D69))</f>
        <v>0</v>
      </c>
      <c r="F64" s="20">
        <f t="shared" ref="F64:M64" si="30">IF(F$1&lt;$B$62, 0, MIN(F58/$B64, F58-E69))</f>
        <v>14700.000000000004</v>
      </c>
      <c r="G64" s="20">
        <f t="shared" si="30"/>
        <v>14700.000000000004</v>
      </c>
      <c r="H64" s="20">
        <f t="shared" si="30"/>
        <v>14700.000000000004</v>
      </c>
      <c r="I64" s="20">
        <f t="shared" si="30"/>
        <v>14700.000000000004</v>
      </c>
      <c r="J64" s="20">
        <f t="shared" si="30"/>
        <v>14700.000000000004</v>
      </c>
      <c r="K64" s="20">
        <f t="shared" si="30"/>
        <v>14700.000000000004</v>
      </c>
      <c r="L64" s="20">
        <f t="shared" si="30"/>
        <v>14700.000000000004</v>
      </c>
      <c r="M64" s="20">
        <f t="shared" si="30"/>
        <v>14700.000000000004</v>
      </c>
    </row>
    <row r="65" spans="1:13" x14ac:dyDescent="0.3">
      <c r="A65" s="4" t="s">
        <v>43</v>
      </c>
      <c r="B65" s="5">
        <v>10</v>
      </c>
      <c r="C65" s="9" t="str">
        <f>CUR_NAME</f>
        <v>тыс.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0</v>
      </c>
      <c r="F65" s="20">
        <f t="shared" si="32"/>
        <v>50400</v>
      </c>
      <c r="G65" s="20">
        <f t="shared" si="32"/>
        <v>50400</v>
      </c>
      <c r="H65" s="20">
        <f t="shared" si="32"/>
        <v>50400</v>
      </c>
      <c r="I65" s="20">
        <f t="shared" si="32"/>
        <v>50400</v>
      </c>
      <c r="J65" s="20">
        <f t="shared" si="32"/>
        <v>50400</v>
      </c>
      <c r="K65" s="20">
        <f t="shared" si="32"/>
        <v>50400</v>
      </c>
      <c r="L65" s="20">
        <f t="shared" si="32"/>
        <v>50400</v>
      </c>
      <c r="M65" s="20">
        <f t="shared" si="32"/>
        <v>50400</v>
      </c>
    </row>
    <row r="66" spans="1:13" x14ac:dyDescent="0.3">
      <c r="A66" s="4" t="s">
        <v>44</v>
      </c>
      <c r="B66" s="5">
        <v>5</v>
      </c>
      <c r="C66" s="9" t="str">
        <f>CUR_NAME</f>
        <v>тыс. руб.</v>
      </c>
      <c r="D66" s="20">
        <f t="shared" si="31"/>
        <v>0</v>
      </c>
      <c r="E66" s="20">
        <f t="shared" si="32"/>
        <v>0</v>
      </c>
      <c r="F66" s="20">
        <f t="shared" si="32"/>
        <v>8400</v>
      </c>
      <c r="G66" s="20">
        <f t="shared" si="32"/>
        <v>8400</v>
      </c>
      <c r="H66" s="20">
        <f t="shared" si="32"/>
        <v>8400</v>
      </c>
      <c r="I66" s="20">
        <f t="shared" si="32"/>
        <v>8400</v>
      </c>
      <c r="J66" s="20">
        <f t="shared" si="32"/>
        <v>8400</v>
      </c>
      <c r="K66" s="20">
        <f t="shared" si="32"/>
        <v>0</v>
      </c>
      <c r="L66" s="20">
        <f t="shared" si="32"/>
        <v>0</v>
      </c>
      <c r="M66" s="20">
        <f t="shared" si="32"/>
        <v>0</v>
      </c>
    </row>
    <row r="68" spans="1:13" x14ac:dyDescent="0.3">
      <c r="A68" s="4" t="s">
        <v>49</v>
      </c>
    </row>
    <row r="69" spans="1:13" x14ac:dyDescent="0.3">
      <c r="A69" s="4" t="s">
        <v>42</v>
      </c>
      <c r="C69" s="9" t="str">
        <f>CUR_NAME</f>
        <v>тыс. руб.</v>
      </c>
      <c r="D69" s="20">
        <f>D64</f>
        <v>0</v>
      </c>
      <c r="E69" s="20">
        <f>D69+E64</f>
        <v>0</v>
      </c>
      <c r="F69" s="20">
        <f t="shared" ref="F69:M69" si="33">E69+F64</f>
        <v>14700.000000000004</v>
      </c>
      <c r="G69" s="20">
        <f t="shared" si="33"/>
        <v>29400.000000000007</v>
      </c>
      <c r="H69" s="20">
        <f t="shared" si="33"/>
        <v>44100.000000000015</v>
      </c>
      <c r="I69" s="20">
        <f t="shared" si="33"/>
        <v>58800.000000000015</v>
      </c>
      <c r="J69" s="20">
        <f t="shared" si="33"/>
        <v>73500.000000000015</v>
      </c>
      <c r="K69" s="20">
        <f t="shared" si="33"/>
        <v>88200.000000000015</v>
      </c>
      <c r="L69" s="20">
        <f t="shared" si="33"/>
        <v>102900.00000000001</v>
      </c>
      <c r="M69" s="20">
        <f t="shared" si="33"/>
        <v>117600.00000000001</v>
      </c>
    </row>
    <row r="70" spans="1:13" x14ac:dyDescent="0.3">
      <c r="A70" s="4" t="s">
        <v>43</v>
      </c>
      <c r="C70" s="9" t="str">
        <f>CUR_NAME</f>
        <v>тыс. руб.</v>
      </c>
      <c r="D70" s="20">
        <f t="shared" ref="D70:D71" si="34">D65</f>
        <v>0</v>
      </c>
      <c r="E70" s="20">
        <f t="shared" ref="E70:M71" si="35">D70+E65</f>
        <v>0</v>
      </c>
      <c r="F70" s="20">
        <f t="shared" si="35"/>
        <v>50400</v>
      </c>
      <c r="G70" s="20">
        <f t="shared" si="35"/>
        <v>100800</v>
      </c>
      <c r="H70" s="20">
        <f t="shared" si="35"/>
        <v>151200</v>
      </c>
      <c r="I70" s="20">
        <f t="shared" si="35"/>
        <v>201600</v>
      </c>
      <c r="J70" s="20">
        <f t="shared" si="35"/>
        <v>252000</v>
      </c>
      <c r="K70" s="20">
        <f t="shared" si="35"/>
        <v>302400</v>
      </c>
      <c r="L70" s="20">
        <f t="shared" si="35"/>
        <v>352800</v>
      </c>
      <c r="M70" s="20">
        <f t="shared" si="35"/>
        <v>403200</v>
      </c>
    </row>
    <row r="71" spans="1:13" x14ac:dyDescent="0.3">
      <c r="A71" s="4" t="s">
        <v>44</v>
      </c>
      <c r="C71" s="9" t="str">
        <f>CUR_NAME</f>
        <v>тыс. руб.</v>
      </c>
      <c r="D71" s="20">
        <f t="shared" si="34"/>
        <v>0</v>
      </c>
      <c r="E71" s="20">
        <f t="shared" si="35"/>
        <v>0</v>
      </c>
      <c r="F71" s="20">
        <f t="shared" si="35"/>
        <v>8400</v>
      </c>
      <c r="G71" s="20">
        <f t="shared" si="35"/>
        <v>16800</v>
      </c>
      <c r="H71" s="20">
        <f t="shared" si="35"/>
        <v>25200</v>
      </c>
      <c r="I71" s="20">
        <f t="shared" si="35"/>
        <v>33600</v>
      </c>
      <c r="J71" s="20">
        <f t="shared" si="35"/>
        <v>42000</v>
      </c>
      <c r="K71" s="20">
        <f t="shared" si="35"/>
        <v>42000</v>
      </c>
      <c r="L71" s="20">
        <f t="shared" si="35"/>
        <v>42000</v>
      </c>
      <c r="M71" s="20">
        <f t="shared" si="35"/>
        <v>42000</v>
      </c>
    </row>
    <row r="73" spans="1:13" x14ac:dyDescent="0.3">
      <c r="A73" s="4" t="s">
        <v>48</v>
      </c>
    </row>
    <row r="74" spans="1:13" x14ac:dyDescent="0.3">
      <c r="A74" s="4" t="s">
        <v>42</v>
      </c>
      <c r="C74" s="9" t="str">
        <f>CUR_NAME</f>
        <v>тыс. руб.</v>
      </c>
      <c r="D74" s="20">
        <f>D58-D69</f>
        <v>205800.00000000003</v>
      </c>
      <c r="E74" s="20">
        <f t="shared" ref="E74:M74" si="36">E58-E69</f>
        <v>294000.00000000006</v>
      </c>
      <c r="F74" s="20">
        <f t="shared" si="36"/>
        <v>279300.00000000006</v>
      </c>
      <c r="G74" s="20">
        <f t="shared" si="36"/>
        <v>264600.00000000006</v>
      </c>
      <c r="H74" s="20">
        <f t="shared" si="36"/>
        <v>249900.00000000006</v>
      </c>
      <c r="I74" s="20">
        <f t="shared" si="36"/>
        <v>235200.00000000006</v>
      </c>
      <c r="J74" s="20">
        <f t="shared" si="36"/>
        <v>220500.00000000006</v>
      </c>
      <c r="K74" s="20">
        <f t="shared" si="36"/>
        <v>205800.00000000006</v>
      </c>
      <c r="L74" s="20">
        <f t="shared" si="36"/>
        <v>191100.00000000006</v>
      </c>
      <c r="M74" s="20">
        <f t="shared" si="36"/>
        <v>176400.00000000006</v>
      </c>
    </row>
    <row r="75" spans="1:13" x14ac:dyDescent="0.3">
      <c r="A75" s="4" t="s">
        <v>43</v>
      </c>
      <c r="C75" s="9" t="str">
        <f>CUR_NAME</f>
        <v>тыс. руб.</v>
      </c>
      <c r="D75" s="20">
        <f t="shared" ref="D75:M76" si="37">D59-D70</f>
        <v>352800</v>
      </c>
      <c r="E75" s="20">
        <f t="shared" si="37"/>
        <v>504000</v>
      </c>
      <c r="F75" s="20">
        <f t="shared" si="37"/>
        <v>453600</v>
      </c>
      <c r="G75" s="20">
        <f t="shared" si="37"/>
        <v>403200</v>
      </c>
      <c r="H75" s="20">
        <f t="shared" si="37"/>
        <v>352800</v>
      </c>
      <c r="I75" s="20">
        <f t="shared" si="37"/>
        <v>302400</v>
      </c>
      <c r="J75" s="20">
        <f t="shared" si="37"/>
        <v>252000</v>
      </c>
      <c r="K75" s="20">
        <f t="shared" si="37"/>
        <v>201600</v>
      </c>
      <c r="L75" s="20">
        <f t="shared" si="37"/>
        <v>151200</v>
      </c>
      <c r="M75" s="20">
        <f t="shared" si="37"/>
        <v>100800</v>
      </c>
    </row>
    <row r="76" spans="1:13" x14ac:dyDescent="0.3">
      <c r="A76" s="4" t="s">
        <v>44</v>
      </c>
      <c r="C76" s="9" t="str">
        <f>CUR_NAME</f>
        <v>тыс. руб.</v>
      </c>
      <c r="D76" s="20">
        <f t="shared" si="37"/>
        <v>29400</v>
      </c>
      <c r="E76" s="20">
        <f t="shared" si="37"/>
        <v>42000</v>
      </c>
      <c r="F76" s="20">
        <f t="shared" si="37"/>
        <v>33600</v>
      </c>
      <c r="G76" s="20">
        <f t="shared" si="37"/>
        <v>25200</v>
      </c>
      <c r="H76" s="20">
        <f t="shared" si="37"/>
        <v>16800</v>
      </c>
      <c r="I76" s="20">
        <f t="shared" si="37"/>
        <v>8400</v>
      </c>
      <c r="J76" s="20">
        <f t="shared" si="37"/>
        <v>0</v>
      </c>
      <c r="K76" s="20">
        <f t="shared" si="37"/>
        <v>0</v>
      </c>
      <c r="L76" s="20">
        <f t="shared" si="37"/>
        <v>0</v>
      </c>
      <c r="M76" s="20">
        <f t="shared" si="37"/>
        <v>0</v>
      </c>
    </row>
    <row r="78" spans="1:13" s="16" customFormat="1" ht="20" customHeight="1" thickBot="1" x14ac:dyDescent="0.4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3">
      <c r="A80" s="4" t="s">
        <v>51</v>
      </c>
      <c r="B80" s="23">
        <v>0.3</v>
      </c>
      <c r="C80" s="9" t="s">
        <v>11</v>
      </c>
    </row>
    <row r="81" spans="1:13" x14ac:dyDescent="0.3">
      <c r="A81" s="4" t="s">
        <v>52</v>
      </c>
      <c r="B81" s="26">
        <f>1-B80</f>
        <v>0.7</v>
      </c>
      <c r="C81" s="9" t="s">
        <v>11</v>
      </c>
    </row>
    <row r="83" spans="1:13" x14ac:dyDescent="0.3">
      <c r="A83" s="4" t="s">
        <v>84</v>
      </c>
      <c r="C83" s="9" t="str">
        <f>CUR_NAME</f>
        <v>тыс. руб.</v>
      </c>
      <c r="D83" s="7">
        <f>D51*$B$80</f>
        <v>176400</v>
      </c>
      <c r="E83" s="7">
        <f t="shared" ref="E83:M83" si="39">E51*$B$80</f>
        <v>75600</v>
      </c>
      <c r="F83" s="7">
        <f t="shared" si="39"/>
        <v>0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3">
      <c r="A84" s="4" t="s">
        <v>53</v>
      </c>
      <c r="C84" s="9" t="str">
        <f>CUR_NAME</f>
        <v>тыс. руб.</v>
      </c>
      <c r="D84" s="7">
        <f>D83</f>
        <v>176400</v>
      </c>
      <c r="E84" s="7">
        <f>D84+E83</f>
        <v>252000</v>
      </c>
      <c r="F84" s="7">
        <f t="shared" ref="F84:M84" si="40">E84+F83</f>
        <v>252000</v>
      </c>
      <c r="G84" s="7">
        <f t="shared" si="40"/>
        <v>252000</v>
      </c>
      <c r="H84" s="7">
        <f t="shared" si="40"/>
        <v>252000</v>
      </c>
      <c r="I84" s="7">
        <f t="shared" si="40"/>
        <v>252000</v>
      </c>
      <c r="J84" s="7">
        <f t="shared" si="40"/>
        <v>252000</v>
      </c>
      <c r="K84" s="7">
        <f t="shared" si="40"/>
        <v>252000</v>
      </c>
      <c r="L84" s="7">
        <f t="shared" si="40"/>
        <v>252000</v>
      </c>
      <c r="M84" s="7">
        <f t="shared" si="40"/>
        <v>252000</v>
      </c>
    </row>
    <row r="85" spans="1:13" x14ac:dyDescent="0.3">
      <c r="A85" s="4" t="s">
        <v>54</v>
      </c>
      <c r="C85" s="9" t="s">
        <v>11</v>
      </c>
      <c r="D85" s="24">
        <v>0</v>
      </c>
      <c r="E85" s="24">
        <v>0.2</v>
      </c>
      <c r="F85" s="24">
        <f>E85</f>
        <v>0.2</v>
      </c>
      <c r="G85" s="24">
        <f t="shared" ref="G85:M85" si="41">F85</f>
        <v>0.2</v>
      </c>
      <c r="H85" s="24">
        <f t="shared" si="41"/>
        <v>0.2</v>
      </c>
      <c r="I85" s="24">
        <f t="shared" si="41"/>
        <v>0.2</v>
      </c>
      <c r="J85" s="24">
        <f t="shared" si="41"/>
        <v>0.2</v>
      </c>
      <c r="K85" s="24">
        <f t="shared" si="41"/>
        <v>0.2</v>
      </c>
      <c r="L85" s="24">
        <f t="shared" si="41"/>
        <v>0.2</v>
      </c>
      <c r="M85" s="24">
        <f t="shared" si="41"/>
        <v>0.2</v>
      </c>
    </row>
    <row r="86" spans="1:13" x14ac:dyDescent="0.3">
      <c r="A86" s="4" t="s">
        <v>55</v>
      </c>
      <c r="C86" s="9" t="str">
        <f>CUR_NAME</f>
        <v>тыс. руб.</v>
      </c>
      <c r="D86" s="20">
        <f ca="1">MAX(D123*D85,0)</f>
        <v>0</v>
      </c>
      <c r="E86" s="20">
        <f t="shared" ref="E86:M86" ca="1" si="42">MAX(E123*E85,0)</f>
        <v>6548.5890589714463</v>
      </c>
      <c r="F86" s="20">
        <f t="shared" ca="1" si="42"/>
        <v>1817.9509789714416</v>
      </c>
      <c r="G86" s="20">
        <f t="shared" ca="1" si="42"/>
        <v>9815.8934502258635</v>
      </c>
      <c r="H86" s="20">
        <f t="shared" ca="1" si="42"/>
        <v>18648.046287934128</v>
      </c>
      <c r="I86" s="20">
        <f t="shared" ca="1" si="42"/>
        <v>21089.403415564924</v>
      </c>
      <c r="J86" s="20">
        <f t="shared" ca="1" si="42"/>
        <v>23752.742883758016</v>
      </c>
      <c r="K86" s="20">
        <f t="shared" ca="1" si="42"/>
        <v>27916.142474827604</v>
      </c>
      <c r="L86" s="20">
        <f t="shared" ca="1" si="42"/>
        <v>29902.708197738779</v>
      </c>
      <c r="M86" s="20">
        <f t="shared" ca="1" si="42"/>
        <v>31594.107405648319</v>
      </c>
    </row>
    <row r="88" spans="1:13" x14ac:dyDescent="0.3">
      <c r="A88" s="4" t="s">
        <v>57</v>
      </c>
      <c r="C88" s="9" t="str">
        <f>CUR_NAME</f>
        <v>тыс. руб.</v>
      </c>
      <c r="D88" s="20">
        <f ca="1">IF(D1&lt;$B$62, MAX(-D145+D138,0), 0)</f>
        <v>438029.05263157806</v>
      </c>
      <c r="E88" s="20">
        <f t="shared" ref="E88:M88" ca="1" si="43">IF(E1&lt;$B$62, MAX(-E145+E138,0), 0)</f>
        <v>171541.31499699087</v>
      </c>
      <c r="F88" s="20">
        <f t="shared" si="43"/>
        <v>0</v>
      </c>
      <c r="G88" s="20">
        <f t="shared" si="43"/>
        <v>0</v>
      </c>
      <c r="H88" s="20">
        <f t="shared" si="43"/>
        <v>0</v>
      </c>
      <c r="I88" s="20">
        <f t="shared" si="43"/>
        <v>0</v>
      </c>
      <c r="J88" s="20">
        <f t="shared" si="43"/>
        <v>0</v>
      </c>
      <c r="K88" s="20">
        <f t="shared" si="43"/>
        <v>0</v>
      </c>
      <c r="L88" s="20">
        <f t="shared" si="43"/>
        <v>0</v>
      </c>
      <c r="M88" s="20">
        <f t="shared" si="43"/>
        <v>0</v>
      </c>
    </row>
    <row r="89" spans="1:13" x14ac:dyDescent="0.3">
      <c r="A89" s="4" t="s">
        <v>58</v>
      </c>
      <c r="C89" s="9" t="str">
        <f>CUR_NAME</f>
        <v>тыс. руб.</v>
      </c>
      <c r="D89" s="20">
        <f>IF(D1&gt;=$B$62, MIN(MAX(D145-D139,0), D90, (D130-D120+D135)/$B$94+D120), 0)</f>
        <v>0</v>
      </c>
      <c r="E89" s="20">
        <f t="shared" ref="E89:M89" si="44">IF(E1&gt;=$B$62, MIN(MAX(E145-E139,0), E90, (E130-E120+E135)/$B$94+E120), 0)</f>
        <v>0</v>
      </c>
      <c r="F89" s="20">
        <f t="shared" ca="1" si="44"/>
        <v>53788.39610680045</v>
      </c>
      <c r="G89" s="20">
        <f t="shared" ca="1" si="44"/>
        <v>86793.308873533679</v>
      </c>
      <c r="H89" s="20">
        <f t="shared" ca="1" si="44"/>
        <v>123503.62300825049</v>
      </c>
      <c r="I89" s="20">
        <f t="shared" ca="1" si="44"/>
        <v>144243.49486071244</v>
      </c>
      <c r="J89" s="20">
        <f t="shared" ca="1" si="44"/>
        <v>156462.77267373726</v>
      </c>
      <c r="K89" s="20">
        <f t="shared" ca="1" si="44"/>
        <v>44778.772105534619</v>
      </c>
      <c r="L89" s="20">
        <f t="shared" ca="1" si="44"/>
        <v>0</v>
      </c>
      <c r="M89" s="20">
        <f t="shared" ca="1" si="44"/>
        <v>0</v>
      </c>
    </row>
    <row r="90" spans="1:13" x14ac:dyDescent="0.3">
      <c r="A90" s="4" t="s">
        <v>59</v>
      </c>
      <c r="C90" s="9" t="str">
        <f>CUR_NAME</f>
        <v>тыс. руб.</v>
      </c>
      <c r="D90" s="20">
        <f ca="1">D88</f>
        <v>438029.05263157806</v>
      </c>
      <c r="E90" s="20">
        <f ca="1">D91+E88</f>
        <v>609570.3676285689</v>
      </c>
      <c r="F90" s="20">
        <f t="shared" ref="F90:M90" ca="1" si="45">E91+F88</f>
        <v>609570.3676285689</v>
      </c>
      <c r="G90" s="20">
        <f t="shared" ca="1" si="45"/>
        <v>555781.97152176849</v>
      </c>
      <c r="H90" s="20">
        <f t="shared" ca="1" si="45"/>
        <v>468988.66264823481</v>
      </c>
      <c r="I90" s="20">
        <f t="shared" ca="1" si="45"/>
        <v>345485.03963998432</v>
      </c>
      <c r="J90" s="20">
        <f t="shared" ca="1" si="45"/>
        <v>201241.54477927188</v>
      </c>
      <c r="K90" s="20">
        <f t="shared" ca="1" si="45"/>
        <v>44778.772105534619</v>
      </c>
      <c r="L90" s="20">
        <f t="shared" ca="1" si="45"/>
        <v>0</v>
      </c>
      <c r="M90" s="20">
        <f t="shared" ca="1" si="45"/>
        <v>0</v>
      </c>
    </row>
    <row r="91" spans="1:13" x14ac:dyDescent="0.3">
      <c r="A91" s="4" t="s">
        <v>60</v>
      </c>
      <c r="C91" s="9" t="str">
        <f>CUR_NAME</f>
        <v>тыс. руб.</v>
      </c>
      <c r="D91" s="20">
        <f ca="1">D90-D89</f>
        <v>438029.05263157806</v>
      </c>
      <c r="E91" s="20">
        <f t="shared" ref="E91:M91" ca="1" si="46">E90-E89</f>
        <v>609570.3676285689</v>
      </c>
      <c r="F91" s="20">
        <f t="shared" ca="1" si="46"/>
        <v>555781.97152176849</v>
      </c>
      <c r="G91" s="20">
        <f t="shared" ca="1" si="46"/>
        <v>468988.66264823481</v>
      </c>
      <c r="H91" s="20">
        <f t="shared" ca="1" si="46"/>
        <v>345485.03963998432</v>
      </c>
      <c r="I91" s="20">
        <f t="shared" ca="1" si="46"/>
        <v>201241.54477927188</v>
      </c>
      <c r="J91" s="20">
        <f t="shared" ca="1" si="46"/>
        <v>44778.772105534619</v>
      </c>
      <c r="K91" s="20">
        <f t="shared" ca="1" si="46"/>
        <v>0</v>
      </c>
      <c r="L91" s="20">
        <f t="shared" ca="1" si="46"/>
        <v>0</v>
      </c>
      <c r="M91" s="20">
        <f t="shared" ca="1" si="46"/>
        <v>0</v>
      </c>
    </row>
    <row r="92" spans="1:13" x14ac:dyDescent="0.3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7">$B$92</f>
        <v>0.05</v>
      </c>
      <c r="F92" s="27">
        <f t="shared" si="47"/>
        <v>0.05</v>
      </c>
      <c r="G92" s="27">
        <f t="shared" si="47"/>
        <v>0.05</v>
      </c>
      <c r="H92" s="27">
        <f t="shared" si="47"/>
        <v>0.05</v>
      </c>
      <c r="I92" s="27">
        <f t="shared" si="47"/>
        <v>0.05</v>
      </c>
      <c r="J92" s="27">
        <f t="shared" si="47"/>
        <v>0.05</v>
      </c>
      <c r="K92" s="27">
        <f t="shared" si="47"/>
        <v>0.05</v>
      </c>
      <c r="L92" s="27">
        <f t="shared" si="47"/>
        <v>0.05</v>
      </c>
      <c r="M92" s="27">
        <f t="shared" si="47"/>
        <v>0.05</v>
      </c>
    </row>
    <row r="93" spans="1:13" x14ac:dyDescent="0.3">
      <c r="A93" s="4" t="s">
        <v>62</v>
      </c>
      <c r="C93" s="9" t="str">
        <f>CUR_NAME</f>
        <v>тыс. руб.</v>
      </c>
      <c r="D93" s="20">
        <f ca="1">D90*D92</f>
        <v>21901.452631578904</v>
      </c>
      <c r="E93" s="20">
        <f t="shared" ref="E93:M93" ca="1" si="48">E90*E92</f>
        <v>30478.518381428446</v>
      </c>
      <c r="F93" s="20">
        <f t="shared" ca="1" si="48"/>
        <v>30478.518381428446</v>
      </c>
      <c r="G93" s="20">
        <f t="shared" ca="1" si="48"/>
        <v>27789.098576088425</v>
      </c>
      <c r="H93" s="20">
        <f t="shared" ca="1" si="48"/>
        <v>23449.433132411741</v>
      </c>
      <c r="I93" s="20">
        <f t="shared" ca="1" si="48"/>
        <v>17274.251981999216</v>
      </c>
      <c r="J93" s="20">
        <f t="shared" ca="1" si="48"/>
        <v>10062.077238963595</v>
      </c>
      <c r="K93" s="20">
        <f t="shared" ca="1" si="48"/>
        <v>2238.9386052767309</v>
      </c>
      <c r="L93" s="20">
        <f t="shared" ca="1" si="48"/>
        <v>0</v>
      </c>
      <c r="M93" s="20">
        <f t="shared" ca="1" si="48"/>
        <v>0</v>
      </c>
    </row>
    <row r="94" spans="1:13" x14ac:dyDescent="0.3">
      <c r="A94" s="4" t="s">
        <v>63</v>
      </c>
      <c r="B94" s="5">
        <v>1.2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9">IF(E1&gt;=$B$62, IFERROR((E130-E120+E135)/(-E120-E139), "-"), "-")</f>
        <v>-</v>
      </c>
      <c r="F94" s="12">
        <f t="shared" ca="1" si="49"/>
        <v>1.2</v>
      </c>
      <c r="G94" s="12">
        <f t="shared" ca="1" si="49"/>
        <v>1.2</v>
      </c>
      <c r="H94" s="12">
        <f t="shared" ca="1" si="49"/>
        <v>1.2</v>
      </c>
      <c r="I94" s="12">
        <f t="shared" ca="1" si="49"/>
        <v>1.2</v>
      </c>
      <c r="J94" s="12">
        <f t="shared" ca="1" si="49"/>
        <v>1.2</v>
      </c>
      <c r="K94" s="12">
        <f t="shared" ca="1" si="49"/>
        <v>4.3456781977991739</v>
      </c>
      <c r="L94" s="12" t="str">
        <f t="shared" ca="1" si="49"/>
        <v>-</v>
      </c>
      <c r="M94" s="12" t="str">
        <f t="shared" ca="1" si="49"/>
        <v>-</v>
      </c>
    </row>
    <row r="96" spans="1:13" s="16" customFormat="1" ht="20" customHeight="1" thickBot="1" x14ac:dyDescent="0.4">
      <c r="A96" s="14" t="s">
        <v>86</v>
      </c>
      <c r="B96" s="14"/>
      <c r="C96" s="14"/>
      <c r="D96" s="15" t="str">
        <f>D$2</f>
        <v>Год 1</v>
      </c>
      <c r="E96" s="15" t="str">
        <f t="shared" ref="E96:M109" si="50">E$2</f>
        <v>Год 2</v>
      </c>
      <c r="F96" s="15" t="str">
        <f t="shared" si="50"/>
        <v>Год 3</v>
      </c>
      <c r="G96" s="15" t="str">
        <f t="shared" si="50"/>
        <v>Год 4</v>
      </c>
      <c r="H96" s="15" t="str">
        <f t="shared" si="50"/>
        <v>Год 5</v>
      </c>
      <c r="I96" s="15" t="str">
        <f t="shared" si="50"/>
        <v>Год 6</v>
      </c>
      <c r="J96" s="15" t="str">
        <f t="shared" si="50"/>
        <v>Год 7</v>
      </c>
      <c r="K96" s="15" t="str">
        <f t="shared" si="50"/>
        <v>Год 8</v>
      </c>
      <c r="L96" s="15" t="str">
        <f t="shared" si="50"/>
        <v>Год 9</v>
      </c>
      <c r="M96" s="15" t="str">
        <f t="shared" si="50"/>
        <v>Год 10</v>
      </c>
    </row>
    <row r="98" spans="1:13" x14ac:dyDescent="0.3">
      <c r="A98" s="4" t="s">
        <v>72</v>
      </c>
      <c r="B98" s="29">
        <v>0.2</v>
      </c>
      <c r="C98" s="9" t="str">
        <f>CUR_NAME</f>
        <v>тыс. руб.</v>
      </c>
      <c r="D98" s="20">
        <f ca="1">MAX(D121*$B$98,0)</f>
        <v>0</v>
      </c>
      <c r="E98" s="20">
        <f t="shared" ref="E98:M98" ca="1" si="51">MAX(E121*$B$98,0)</f>
        <v>8185.7363237143072</v>
      </c>
      <c r="F98" s="20">
        <f t="shared" ca="1" si="51"/>
        <v>2272.4387237143019</v>
      </c>
      <c r="G98" s="20">
        <f t="shared" ca="1" si="51"/>
        <v>12269.866812782331</v>
      </c>
      <c r="H98" s="20">
        <f t="shared" ca="1" si="51"/>
        <v>23310.057859917662</v>
      </c>
      <c r="I98" s="20">
        <f t="shared" ca="1" si="51"/>
        <v>26361.754269456156</v>
      </c>
      <c r="J98" s="20">
        <f t="shared" ca="1" si="51"/>
        <v>29690.928604697518</v>
      </c>
      <c r="K98" s="20">
        <f t="shared" ca="1" si="51"/>
        <v>34895.178093534501</v>
      </c>
      <c r="L98" s="20">
        <f t="shared" ca="1" si="51"/>
        <v>37378.385247173479</v>
      </c>
      <c r="M98" s="20">
        <f t="shared" ca="1" si="51"/>
        <v>39492.634257060396</v>
      </c>
    </row>
    <row r="99" spans="1:13" x14ac:dyDescent="0.3">
      <c r="A99" s="4" t="s">
        <v>67</v>
      </c>
      <c r="B99" s="29">
        <v>2.1999999999999999E-2</v>
      </c>
      <c r="C99" s="9" t="str">
        <f>CUR_NAME</f>
        <v>тыс. руб.</v>
      </c>
      <c r="D99" s="20">
        <f>D74*$B$99</f>
        <v>4527.6000000000004</v>
      </c>
      <c r="E99" s="20">
        <f t="shared" ref="E99:M99" si="52">E74*$B$99</f>
        <v>6468.0000000000009</v>
      </c>
      <c r="F99" s="20">
        <f t="shared" si="52"/>
        <v>6144.6000000000013</v>
      </c>
      <c r="G99" s="20">
        <f t="shared" si="52"/>
        <v>5821.2000000000007</v>
      </c>
      <c r="H99" s="20">
        <f t="shared" si="52"/>
        <v>5497.8000000000011</v>
      </c>
      <c r="I99" s="20">
        <f t="shared" si="52"/>
        <v>5174.4000000000005</v>
      </c>
      <c r="J99" s="20">
        <f t="shared" si="52"/>
        <v>4851.0000000000009</v>
      </c>
      <c r="K99" s="20">
        <f t="shared" si="52"/>
        <v>4527.6000000000013</v>
      </c>
      <c r="L99" s="20">
        <f t="shared" si="52"/>
        <v>4204.2000000000007</v>
      </c>
      <c r="M99" s="20">
        <f t="shared" si="52"/>
        <v>3880.8000000000011</v>
      </c>
    </row>
    <row r="100" spans="1:13" x14ac:dyDescent="0.3">
      <c r="A100" s="4" t="s">
        <v>98</v>
      </c>
      <c r="B100" s="29">
        <v>0.3</v>
      </c>
      <c r="C100" s="9" t="str">
        <f>CUR_NAME</f>
        <v>тыс. руб.</v>
      </c>
      <c r="D100" s="20">
        <f>D34*$B$100</f>
        <v>0</v>
      </c>
      <c r="E100" s="20">
        <f t="shared" ref="E100:M100" si="53">E34*$B$100</f>
        <v>7787.5200000000013</v>
      </c>
      <c r="F100" s="20">
        <f t="shared" si="53"/>
        <v>12148.531200000001</v>
      </c>
      <c r="G100" s="20">
        <f t="shared" si="53"/>
        <v>16845.963264000002</v>
      </c>
      <c r="H100" s="20">
        <f t="shared" si="53"/>
        <v>21899.752243200008</v>
      </c>
      <c r="I100" s="20">
        <f t="shared" si="53"/>
        <v>22775.742332928006</v>
      </c>
      <c r="J100" s="20">
        <f t="shared" si="53"/>
        <v>23686.772026245129</v>
      </c>
      <c r="K100" s="20">
        <f t="shared" si="53"/>
        <v>24634.242907294934</v>
      </c>
      <c r="L100" s="20">
        <f t="shared" si="53"/>
        <v>25619.612623586738</v>
      </c>
      <c r="M100" s="20">
        <f t="shared" si="53"/>
        <v>26644.3971285302</v>
      </c>
    </row>
    <row r="101" spans="1:13" x14ac:dyDescent="0.3">
      <c r="A101" s="4" t="s">
        <v>99</v>
      </c>
      <c r="B101" s="29">
        <v>0.13</v>
      </c>
      <c r="C101" s="9" t="str">
        <f>CUR_NAME</f>
        <v>тыс. руб.</v>
      </c>
      <c r="D101" s="20">
        <f>D34*$B$101</f>
        <v>0</v>
      </c>
      <c r="E101" s="20">
        <f t="shared" ref="E101:M101" si="54">E34*$B$101</f>
        <v>3374.5920000000006</v>
      </c>
      <c r="F101" s="20">
        <f t="shared" si="54"/>
        <v>5264.3635200000008</v>
      </c>
      <c r="G101" s="20">
        <f t="shared" si="54"/>
        <v>7299.9174144000008</v>
      </c>
      <c r="H101" s="20">
        <f t="shared" si="54"/>
        <v>9489.8926387200045</v>
      </c>
      <c r="I101" s="20">
        <f t="shared" si="54"/>
        <v>9869.4883442688024</v>
      </c>
      <c r="J101" s="20">
        <f t="shared" si="54"/>
        <v>10264.267878039556</v>
      </c>
      <c r="K101" s="20">
        <f t="shared" si="54"/>
        <v>10674.838593161139</v>
      </c>
      <c r="L101" s="20">
        <f t="shared" si="54"/>
        <v>11101.832136887588</v>
      </c>
      <c r="M101" s="20">
        <f t="shared" si="54"/>
        <v>11545.905422363088</v>
      </c>
    </row>
    <row r="102" spans="1:13" x14ac:dyDescent="0.3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3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3">
      <c r="A104" s="4" t="s">
        <v>100</v>
      </c>
      <c r="C104" s="9" t="str">
        <f>CUR_NAME</f>
        <v>тыс. руб.</v>
      </c>
      <c r="D104" s="20">
        <f>D10*$B$103</f>
        <v>0</v>
      </c>
      <c r="E104" s="20">
        <f t="shared" ref="E104:M104" si="55">E10*$B$103</f>
        <v>51916.80000000001</v>
      </c>
      <c r="F104" s="20">
        <f t="shared" si="55"/>
        <v>80990.208000000013</v>
      </c>
      <c r="G104" s="20">
        <f t="shared" si="55"/>
        <v>112306.42176000001</v>
      </c>
      <c r="H104" s="20">
        <f t="shared" si="55"/>
        <v>145998.34828800007</v>
      </c>
      <c r="I104" s="20">
        <f t="shared" si="55"/>
        <v>151838.28221952004</v>
      </c>
      <c r="J104" s="20">
        <f t="shared" si="55"/>
        <v>157911.81350830087</v>
      </c>
      <c r="K104" s="20">
        <f t="shared" si="55"/>
        <v>164228.2860486329</v>
      </c>
      <c r="L104" s="20">
        <f t="shared" si="55"/>
        <v>170797.41749057826</v>
      </c>
      <c r="M104" s="20">
        <f t="shared" si="55"/>
        <v>177629.31419020134</v>
      </c>
    </row>
    <row r="105" spans="1:13" x14ac:dyDescent="0.3">
      <c r="A105" s="4" t="s">
        <v>101</v>
      </c>
      <c r="C105" s="9" t="str">
        <f>CUR_NAME</f>
        <v>тыс. руб.</v>
      </c>
      <c r="D105" s="20">
        <f>-$B$103*(SUM(D26:D29)-D34)</f>
        <v>0</v>
      </c>
      <c r="E105" s="20">
        <f t="shared" ref="E105:M105" si="56">-$B$103*(SUM(E26:E29)-E34)</f>
        <v>-31150.080000000005</v>
      </c>
      <c r="F105" s="20">
        <f t="shared" si="56"/>
        <v>-48594.124800000005</v>
      </c>
      <c r="G105" s="20">
        <f t="shared" si="56"/>
        <v>-67383.853056000007</v>
      </c>
      <c r="H105" s="20">
        <f t="shared" si="56"/>
        <v>-87599.008972800046</v>
      </c>
      <c r="I105" s="20">
        <f t="shared" si="56"/>
        <v>-91102.969331712025</v>
      </c>
      <c r="J105" s="20">
        <f t="shared" si="56"/>
        <v>-94747.088104980518</v>
      </c>
      <c r="K105" s="20">
        <f t="shared" si="56"/>
        <v>-98536.971629179723</v>
      </c>
      <c r="L105" s="20">
        <f t="shared" si="56"/>
        <v>-102478.45049434697</v>
      </c>
      <c r="M105" s="20">
        <f t="shared" si="56"/>
        <v>-106577.58851412078</v>
      </c>
    </row>
    <row r="106" spans="1:13" x14ac:dyDescent="0.3">
      <c r="A106" s="4" t="s">
        <v>103</v>
      </c>
      <c r="C106" s="9" t="str">
        <f>CUR_NAME</f>
        <v>тыс. руб.</v>
      </c>
      <c r="D106" s="20">
        <f>-$B$103*SUM(D53:D55)</f>
        <v>-117600</v>
      </c>
      <c r="E106" s="20">
        <f t="shared" ref="E106:M106" si="57">-$B$103*SUM(E53:E55)</f>
        <v>-50400</v>
      </c>
      <c r="F106" s="20">
        <f t="shared" si="57"/>
        <v>0</v>
      </c>
      <c r="G106" s="20">
        <f t="shared" si="57"/>
        <v>0</v>
      </c>
      <c r="H106" s="20">
        <f t="shared" si="57"/>
        <v>0</v>
      </c>
      <c r="I106" s="20">
        <f t="shared" si="57"/>
        <v>0</v>
      </c>
      <c r="J106" s="20">
        <f t="shared" si="57"/>
        <v>0</v>
      </c>
      <c r="K106" s="20">
        <f t="shared" si="57"/>
        <v>0</v>
      </c>
      <c r="L106" s="20">
        <f t="shared" si="57"/>
        <v>0</v>
      </c>
      <c r="M106" s="20">
        <f t="shared" si="57"/>
        <v>0</v>
      </c>
    </row>
    <row r="107" spans="1:13" x14ac:dyDescent="0.3">
      <c r="A107" s="4" t="s">
        <v>104</v>
      </c>
      <c r="C107" s="9" t="str">
        <f>CUR_NAME</f>
        <v>тыс. руб.</v>
      </c>
      <c r="D107" s="20">
        <f>SUM(D104:D106)</f>
        <v>-117600</v>
      </c>
      <c r="E107" s="20">
        <f t="shared" ref="E107:M107" si="58">SUM(E104:E106)</f>
        <v>-29633.279999999995</v>
      </c>
      <c r="F107" s="20">
        <f t="shared" si="58"/>
        <v>32396.083200000008</v>
      </c>
      <c r="G107" s="20">
        <f t="shared" si="58"/>
        <v>44922.568704000005</v>
      </c>
      <c r="H107" s="20">
        <f t="shared" si="58"/>
        <v>58399.339315200021</v>
      </c>
      <c r="I107" s="20">
        <f t="shared" si="58"/>
        <v>60735.312887808017</v>
      </c>
      <c r="J107" s="20">
        <f t="shared" si="58"/>
        <v>63164.72540332035</v>
      </c>
      <c r="K107" s="20">
        <f t="shared" si="58"/>
        <v>65691.314419453178</v>
      </c>
      <c r="L107" s="20">
        <f t="shared" si="58"/>
        <v>68318.966996231291</v>
      </c>
      <c r="M107" s="20">
        <f t="shared" si="58"/>
        <v>71051.725676080561</v>
      </c>
    </row>
    <row r="109" spans="1:13" s="16" customFormat="1" ht="20" customHeight="1" thickBot="1" x14ac:dyDescent="0.4">
      <c r="A109" s="14" t="s">
        <v>65</v>
      </c>
      <c r="B109" s="14"/>
      <c r="C109" s="14"/>
      <c r="D109" s="15" t="str">
        <f>D$2</f>
        <v>Год 1</v>
      </c>
      <c r="E109" s="15" t="str">
        <f t="shared" si="50"/>
        <v>Год 2</v>
      </c>
      <c r="F109" s="15" t="str">
        <f t="shared" si="50"/>
        <v>Год 3</v>
      </c>
      <c r="G109" s="15" t="str">
        <f t="shared" si="50"/>
        <v>Год 4</v>
      </c>
      <c r="H109" s="15" t="str">
        <f t="shared" si="50"/>
        <v>Год 5</v>
      </c>
      <c r="I109" s="15" t="str">
        <f t="shared" si="50"/>
        <v>Год 6</v>
      </c>
      <c r="J109" s="15" t="str">
        <f t="shared" si="50"/>
        <v>Год 7</v>
      </c>
      <c r="K109" s="15" t="str">
        <f t="shared" si="50"/>
        <v>Год 8</v>
      </c>
      <c r="L109" s="15" t="str">
        <f t="shared" si="50"/>
        <v>Год 9</v>
      </c>
      <c r="M109" s="15" t="str">
        <f t="shared" si="50"/>
        <v>Год 10</v>
      </c>
    </row>
    <row r="111" spans="1:13" x14ac:dyDescent="0.3">
      <c r="A111" s="4" t="s">
        <v>66</v>
      </c>
      <c r="C111" s="9" t="str">
        <f t="shared" ref="C111:C117" si="59">CUR_NAME</f>
        <v>тыс. руб.</v>
      </c>
      <c r="D111" s="20">
        <f t="shared" ref="D111:M111" si="60">D10</f>
        <v>0</v>
      </c>
      <c r="E111" s="20">
        <f t="shared" si="60"/>
        <v>259584.00000000003</v>
      </c>
      <c r="F111" s="20">
        <f t="shared" si="60"/>
        <v>404951.04000000004</v>
      </c>
      <c r="G111" s="20">
        <f t="shared" si="60"/>
        <v>561532.10880000005</v>
      </c>
      <c r="H111" s="20">
        <f t="shared" si="60"/>
        <v>729991.74144000025</v>
      </c>
      <c r="I111" s="20">
        <f t="shared" si="60"/>
        <v>759191.41109760024</v>
      </c>
      <c r="J111" s="20">
        <f t="shared" si="60"/>
        <v>789559.06754150428</v>
      </c>
      <c r="K111" s="20">
        <f t="shared" si="60"/>
        <v>821141.43024316442</v>
      </c>
      <c r="L111" s="20">
        <f t="shared" si="60"/>
        <v>853987.08745289117</v>
      </c>
      <c r="M111" s="20">
        <f t="shared" si="60"/>
        <v>888146.57095100672</v>
      </c>
    </row>
    <row r="112" spans="1:13" x14ac:dyDescent="0.3">
      <c r="A112" s="4" t="s">
        <v>16</v>
      </c>
      <c r="C112" s="9" t="str">
        <f t="shared" si="59"/>
        <v>тыс. руб.</v>
      </c>
      <c r="D112" s="20">
        <f t="shared" ref="D112:M112" si="61">-D26</f>
        <v>0</v>
      </c>
      <c r="E112" s="20">
        <f t="shared" si="61"/>
        <v>-77875.200000000012</v>
      </c>
      <c r="F112" s="20">
        <f t="shared" si="61"/>
        <v>-121485.31200000001</v>
      </c>
      <c r="G112" s="20">
        <f t="shared" si="61"/>
        <v>-168459.63264</v>
      </c>
      <c r="H112" s="20">
        <f t="shared" si="61"/>
        <v>-218997.52243200006</v>
      </c>
      <c r="I112" s="20">
        <f t="shared" si="61"/>
        <v>-227757.42332928008</v>
      </c>
      <c r="J112" s="20">
        <f t="shared" si="61"/>
        <v>-236867.72026245127</v>
      </c>
      <c r="K112" s="20">
        <f t="shared" si="61"/>
        <v>-246342.42907294931</v>
      </c>
      <c r="L112" s="20">
        <f t="shared" si="61"/>
        <v>-256196.12623586733</v>
      </c>
      <c r="M112" s="20">
        <f t="shared" si="61"/>
        <v>-266443.97128530202</v>
      </c>
    </row>
    <row r="113" spans="1:13" x14ac:dyDescent="0.3">
      <c r="A113" s="4" t="s">
        <v>17</v>
      </c>
      <c r="C113" s="9" t="str">
        <f t="shared" si="59"/>
        <v>тыс. руб.</v>
      </c>
      <c r="D113" s="20">
        <f>-D27</f>
        <v>0</v>
      </c>
      <c r="E113" s="20">
        <f t="shared" ref="E113:M113" si="62">-E27</f>
        <v>-51916.80000000001</v>
      </c>
      <c r="F113" s="20">
        <f t="shared" si="62"/>
        <v>-80990.208000000013</v>
      </c>
      <c r="G113" s="20">
        <f t="shared" si="62"/>
        <v>-112306.42176000001</v>
      </c>
      <c r="H113" s="20">
        <f t="shared" si="62"/>
        <v>-145998.34828800007</v>
      </c>
      <c r="I113" s="20">
        <f t="shared" si="62"/>
        <v>-151838.28221952004</v>
      </c>
      <c r="J113" s="20">
        <f t="shared" si="62"/>
        <v>-157911.81350830087</v>
      </c>
      <c r="K113" s="20">
        <f t="shared" si="62"/>
        <v>-164228.2860486329</v>
      </c>
      <c r="L113" s="20">
        <f t="shared" si="62"/>
        <v>-170797.41749057826</v>
      </c>
      <c r="M113" s="20">
        <f t="shared" si="62"/>
        <v>-177629.31419020134</v>
      </c>
    </row>
    <row r="114" spans="1:13" x14ac:dyDescent="0.3">
      <c r="A114" s="4" t="s">
        <v>18</v>
      </c>
      <c r="C114" s="9" t="str">
        <f t="shared" si="59"/>
        <v>тыс. руб.</v>
      </c>
      <c r="D114" s="20">
        <f>-D28</f>
        <v>0</v>
      </c>
      <c r="E114" s="20">
        <f t="shared" ref="E114:M114" si="63">-E28</f>
        <v>-25958.400000000005</v>
      </c>
      <c r="F114" s="20">
        <f t="shared" si="63"/>
        <v>-40495.104000000007</v>
      </c>
      <c r="G114" s="20">
        <f t="shared" si="63"/>
        <v>-56153.210880000006</v>
      </c>
      <c r="H114" s="20">
        <f t="shared" si="63"/>
        <v>-72999.174144000033</v>
      </c>
      <c r="I114" s="20">
        <f t="shared" si="63"/>
        <v>-75919.141109760021</v>
      </c>
      <c r="J114" s="20">
        <f t="shared" si="63"/>
        <v>-78955.906754150434</v>
      </c>
      <c r="K114" s="20">
        <f t="shared" si="63"/>
        <v>-82114.14302431645</v>
      </c>
      <c r="L114" s="20">
        <f t="shared" si="63"/>
        <v>-85398.708745289128</v>
      </c>
      <c r="M114" s="20">
        <f t="shared" si="63"/>
        <v>-88814.657095100672</v>
      </c>
    </row>
    <row r="115" spans="1:13" x14ac:dyDescent="0.3">
      <c r="A115" s="4" t="s">
        <v>19</v>
      </c>
      <c r="C115" s="9" t="str">
        <f t="shared" si="59"/>
        <v>тыс. руб.</v>
      </c>
      <c r="D115" s="20">
        <f>-D29</f>
        <v>0</v>
      </c>
      <c r="E115" s="20">
        <f t="shared" ref="E115:M115" si="64">-E29</f>
        <v>-25958.400000000005</v>
      </c>
      <c r="F115" s="20">
        <f t="shared" si="64"/>
        <v>-40495.104000000007</v>
      </c>
      <c r="G115" s="20">
        <f t="shared" si="64"/>
        <v>-56153.210880000006</v>
      </c>
      <c r="H115" s="20">
        <f t="shared" si="64"/>
        <v>-72999.174144000033</v>
      </c>
      <c r="I115" s="20">
        <f t="shared" si="64"/>
        <v>-75919.141109760021</v>
      </c>
      <c r="J115" s="20">
        <f t="shared" si="64"/>
        <v>-78955.906754150434</v>
      </c>
      <c r="K115" s="20">
        <f t="shared" si="64"/>
        <v>-82114.14302431645</v>
      </c>
      <c r="L115" s="20">
        <f t="shared" si="64"/>
        <v>-85398.708745289128</v>
      </c>
      <c r="M115" s="20">
        <f t="shared" si="64"/>
        <v>-88814.657095100672</v>
      </c>
    </row>
    <row r="116" spans="1:13" x14ac:dyDescent="0.3">
      <c r="A116" s="4" t="s">
        <v>67</v>
      </c>
      <c r="C116" s="9" t="str">
        <f t="shared" si="59"/>
        <v>тыс. руб.</v>
      </c>
      <c r="D116" s="20">
        <f t="shared" ref="D116:M116" si="65">-D99</f>
        <v>-4527.6000000000004</v>
      </c>
      <c r="E116" s="20">
        <f t="shared" si="65"/>
        <v>-6468.0000000000009</v>
      </c>
      <c r="F116" s="20">
        <f t="shared" si="65"/>
        <v>-6144.6000000000013</v>
      </c>
      <c r="G116" s="20">
        <f t="shared" si="65"/>
        <v>-5821.2000000000007</v>
      </c>
      <c r="H116" s="20">
        <f t="shared" si="65"/>
        <v>-5497.8000000000011</v>
      </c>
      <c r="I116" s="20">
        <f t="shared" si="65"/>
        <v>-5174.4000000000005</v>
      </c>
      <c r="J116" s="20">
        <f t="shared" si="65"/>
        <v>-4851.0000000000009</v>
      </c>
      <c r="K116" s="20">
        <f t="shared" si="65"/>
        <v>-4527.6000000000013</v>
      </c>
      <c r="L116" s="20">
        <f t="shared" si="65"/>
        <v>-4204.2000000000007</v>
      </c>
      <c r="M116" s="20">
        <f t="shared" si="65"/>
        <v>-3880.8000000000011</v>
      </c>
    </row>
    <row r="117" spans="1:13" x14ac:dyDescent="0.3">
      <c r="A117" s="28" t="s">
        <v>68</v>
      </c>
      <c r="C117" s="9" t="str">
        <f t="shared" si="59"/>
        <v>тыс. руб.</v>
      </c>
      <c r="D117" s="13">
        <f>SUM(D111:D116)</f>
        <v>-4527.6000000000004</v>
      </c>
      <c r="E117" s="13">
        <f t="shared" ref="E117:M117" si="66">SUM(E111:E116)</f>
        <v>71407.199999999983</v>
      </c>
      <c r="F117" s="13">
        <f t="shared" si="66"/>
        <v>115340.71199999996</v>
      </c>
      <c r="G117" s="13">
        <f t="shared" si="66"/>
        <v>162638.43264000007</v>
      </c>
      <c r="H117" s="13">
        <f t="shared" si="66"/>
        <v>213499.72243200004</v>
      </c>
      <c r="I117" s="13">
        <f t="shared" si="66"/>
        <v>222583.02332928</v>
      </c>
      <c r="J117" s="13">
        <f t="shared" si="66"/>
        <v>232016.72026245118</v>
      </c>
      <c r="K117" s="13">
        <f t="shared" si="66"/>
        <v>241814.82907294921</v>
      </c>
      <c r="L117" s="13">
        <f t="shared" si="66"/>
        <v>251991.92623586737</v>
      </c>
      <c r="M117" s="13">
        <f t="shared" si="66"/>
        <v>262563.17128530197</v>
      </c>
    </row>
    <row r="118" spans="1:13" x14ac:dyDescent="0.3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3">
      <c r="A119" s="4" t="s">
        <v>69</v>
      </c>
      <c r="C119" s="9" t="str">
        <f>CUR_NAME</f>
        <v>тыс. руб.</v>
      </c>
      <c r="D119" s="20">
        <f t="shared" ref="D119:M119" si="67">-SUM(D64:D66)</f>
        <v>0</v>
      </c>
      <c r="E119" s="20">
        <f t="shared" si="67"/>
        <v>0</v>
      </c>
      <c r="F119" s="20">
        <f t="shared" si="67"/>
        <v>-73500</v>
      </c>
      <c r="G119" s="20">
        <f t="shared" si="67"/>
        <v>-73500</v>
      </c>
      <c r="H119" s="20">
        <f t="shared" si="67"/>
        <v>-73500</v>
      </c>
      <c r="I119" s="20">
        <f t="shared" si="67"/>
        <v>-73500</v>
      </c>
      <c r="J119" s="20">
        <f t="shared" si="67"/>
        <v>-73500</v>
      </c>
      <c r="K119" s="20">
        <f t="shared" si="67"/>
        <v>-65100</v>
      </c>
      <c r="L119" s="20">
        <f t="shared" si="67"/>
        <v>-65100</v>
      </c>
      <c r="M119" s="20">
        <f t="shared" si="67"/>
        <v>-65100</v>
      </c>
    </row>
    <row r="120" spans="1:13" x14ac:dyDescent="0.3">
      <c r="A120" s="4" t="s">
        <v>70</v>
      </c>
      <c r="C120" s="9" t="str">
        <f>CUR_NAME</f>
        <v>тыс. руб.</v>
      </c>
      <c r="D120" s="20">
        <f t="shared" ref="D120:M120" ca="1" si="68">-D93</f>
        <v>-21901.452631578904</v>
      </c>
      <c r="E120" s="20">
        <f t="shared" ca="1" si="68"/>
        <v>-30478.518381428446</v>
      </c>
      <c r="F120" s="20">
        <f t="shared" ca="1" si="68"/>
        <v>-30478.518381428446</v>
      </c>
      <c r="G120" s="20">
        <f t="shared" ca="1" si="68"/>
        <v>-27789.098576088425</v>
      </c>
      <c r="H120" s="20">
        <f t="shared" ca="1" si="68"/>
        <v>-23449.433132411741</v>
      </c>
      <c r="I120" s="20">
        <f t="shared" ca="1" si="68"/>
        <v>-17274.251981999216</v>
      </c>
      <c r="J120" s="20">
        <f t="shared" ca="1" si="68"/>
        <v>-10062.077238963595</v>
      </c>
      <c r="K120" s="20">
        <f t="shared" ca="1" si="68"/>
        <v>-2238.9386052767309</v>
      </c>
      <c r="L120" s="20">
        <f t="shared" ca="1" si="68"/>
        <v>0</v>
      </c>
      <c r="M120" s="20">
        <f t="shared" ca="1" si="68"/>
        <v>0</v>
      </c>
    </row>
    <row r="121" spans="1:13" x14ac:dyDescent="0.3">
      <c r="A121" s="4" t="s">
        <v>71</v>
      </c>
      <c r="C121" s="9" t="str">
        <f>CUR_NAME</f>
        <v>тыс. руб.</v>
      </c>
      <c r="D121" s="20">
        <f ca="1">SUM(D117:D120)</f>
        <v>-26429.052631578903</v>
      </c>
      <c r="E121" s="20">
        <f t="shared" ref="E121:M121" ca="1" si="69">SUM(E117:E120)</f>
        <v>40928.681618571536</v>
      </c>
      <c r="F121" s="20">
        <f t="shared" ca="1" si="69"/>
        <v>11362.193618571509</v>
      </c>
      <c r="G121" s="20">
        <f t="shared" ca="1" si="69"/>
        <v>61349.33406391165</v>
      </c>
      <c r="H121" s="20">
        <f t="shared" ca="1" si="69"/>
        <v>116550.2892995883</v>
      </c>
      <c r="I121" s="20">
        <f t="shared" ca="1" si="69"/>
        <v>131808.77134728077</v>
      </c>
      <c r="J121" s="20">
        <f t="shared" ca="1" si="69"/>
        <v>148454.64302348759</v>
      </c>
      <c r="K121" s="20">
        <f t="shared" ca="1" si="69"/>
        <v>174475.89046767249</v>
      </c>
      <c r="L121" s="20">
        <f t="shared" ca="1" si="69"/>
        <v>186891.92623586737</v>
      </c>
      <c r="M121" s="20">
        <f t="shared" ca="1" si="69"/>
        <v>197463.17128530197</v>
      </c>
    </row>
    <row r="122" spans="1:13" x14ac:dyDescent="0.3">
      <c r="A122" s="4" t="s">
        <v>72</v>
      </c>
      <c r="C122" s="9" t="str">
        <f>CUR_NAME</f>
        <v>тыс. руб.</v>
      </c>
      <c r="D122" s="20">
        <f t="shared" ref="D122:M122" ca="1" si="70">-D98</f>
        <v>0</v>
      </c>
      <c r="E122" s="20">
        <f t="shared" ca="1" si="70"/>
        <v>-8185.7363237143072</v>
      </c>
      <c r="F122" s="20">
        <f t="shared" ca="1" si="70"/>
        <v>-2272.4387237143019</v>
      </c>
      <c r="G122" s="20">
        <f t="shared" ca="1" si="70"/>
        <v>-12269.866812782331</v>
      </c>
      <c r="H122" s="20">
        <f t="shared" ca="1" si="70"/>
        <v>-23310.057859917662</v>
      </c>
      <c r="I122" s="20">
        <f t="shared" ca="1" si="70"/>
        <v>-26361.754269456156</v>
      </c>
      <c r="J122" s="20">
        <f t="shared" ca="1" si="70"/>
        <v>-29690.928604697518</v>
      </c>
      <c r="K122" s="20">
        <f t="shared" ca="1" si="70"/>
        <v>-34895.178093534501</v>
      </c>
      <c r="L122" s="20">
        <f t="shared" ca="1" si="70"/>
        <v>-37378.385247173479</v>
      </c>
      <c r="M122" s="20">
        <f t="shared" ca="1" si="70"/>
        <v>-39492.634257060396</v>
      </c>
    </row>
    <row r="123" spans="1:13" x14ac:dyDescent="0.3">
      <c r="A123" s="28" t="s">
        <v>73</v>
      </c>
      <c r="C123" s="9" t="str">
        <f>CUR_NAME</f>
        <v>тыс. руб.</v>
      </c>
      <c r="D123" s="13">
        <f ca="1">SUM(D121:D122)</f>
        <v>-26429.052631578903</v>
      </c>
      <c r="E123" s="13">
        <f t="shared" ref="E123:M123" ca="1" si="71">SUM(E121:E122)</f>
        <v>32742.945294857229</v>
      </c>
      <c r="F123" s="13">
        <f t="shared" ca="1" si="71"/>
        <v>9089.7548948572075</v>
      </c>
      <c r="G123" s="13">
        <f t="shared" ca="1" si="71"/>
        <v>49079.467251129317</v>
      </c>
      <c r="H123" s="13">
        <f t="shared" ca="1" si="71"/>
        <v>93240.231439670635</v>
      </c>
      <c r="I123" s="13">
        <f t="shared" ca="1" si="71"/>
        <v>105447.01707782461</v>
      </c>
      <c r="J123" s="13">
        <f t="shared" ca="1" si="71"/>
        <v>118763.71441879007</v>
      </c>
      <c r="K123" s="13">
        <f t="shared" ca="1" si="71"/>
        <v>139580.71237413801</v>
      </c>
      <c r="L123" s="13">
        <f t="shared" ca="1" si="71"/>
        <v>149513.54098869389</v>
      </c>
      <c r="M123" s="13">
        <f t="shared" ca="1" si="71"/>
        <v>157970.53702824158</v>
      </c>
    </row>
    <row r="125" spans="1:13" s="16" customFormat="1" ht="20" customHeight="1" thickBot="1" x14ac:dyDescent="0.4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2">E$2</f>
        <v>Год 2</v>
      </c>
      <c r="F125" s="15" t="str">
        <f t="shared" si="72"/>
        <v>Год 3</v>
      </c>
      <c r="G125" s="15" t="str">
        <f t="shared" si="72"/>
        <v>Год 4</v>
      </c>
      <c r="H125" s="15" t="str">
        <f t="shared" si="72"/>
        <v>Год 5</v>
      </c>
      <c r="I125" s="15" t="str">
        <f t="shared" si="72"/>
        <v>Год 6</v>
      </c>
      <c r="J125" s="15" t="str">
        <f t="shared" si="72"/>
        <v>Год 7</v>
      </c>
      <c r="K125" s="15" t="str">
        <f t="shared" si="72"/>
        <v>Год 8</v>
      </c>
      <c r="L125" s="15" t="str">
        <f t="shared" si="72"/>
        <v>Год 9</v>
      </c>
      <c r="M125" s="15" t="str">
        <f t="shared" si="72"/>
        <v>Год 10</v>
      </c>
    </row>
    <row r="127" spans="1:13" x14ac:dyDescent="0.3">
      <c r="A127" s="4" t="s">
        <v>73</v>
      </c>
      <c r="C127" s="9" t="str">
        <f>CUR_NAME</f>
        <v>тыс. руб.</v>
      </c>
      <c r="D127" s="20">
        <f ca="1">D123</f>
        <v>-26429.052631578903</v>
      </c>
      <c r="E127" s="20">
        <f t="shared" ref="E127:M127" ca="1" si="73">E123</f>
        <v>32742.945294857229</v>
      </c>
      <c r="F127" s="20">
        <f t="shared" ca="1" si="73"/>
        <v>9089.7548948572075</v>
      </c>
      <c r="G127" s="20">
        <f t="shared" ca="1" si="73"/>
        <v>49079.467251129317</v>
      </c>
      <c r="H127" s="20">
        <f t="shared" ca="1" si="73"/>
        <v>93240.231439670635</v>
      </c>
      <c r="I127" s="20">
        <f t="shared" ca="1" si="73"/>
        <v>105447.01707782461</v>
      </c>
      <c r="J127" s="20">
        <f t="shared" ca="1" si="73"/>
        <v>118763.71441879007</v>
      </c>
      <c r="K127" s="20">
        <f t="shared" ca="1" si="73"/>
        <v>139580.71237413801</v>
      </c>
      <c r="L127" s="20">
        <f t="shared" ca="1" si="73"/>
        <v>149513.54098869389</v>
      </c>
      <c r="M127" s="20">
        <f t="shared" ca="1" si="73"/>
        <v>157970.53702824158</v>
      </c>
    </row>
    <row r="128" spans="1:13" x14ac:dyDescent="0.3">
      <c r="A128" s="4" t="s">
        <v>69</v>
      </c>
      <c r="C128" s="9" t="str">
        <f>CUR_NAME</f>
        <v>тыс. руб.</v>
      </c>
      <c r="D128" s="20">
        <f>-D119</f>
        <v>0</v>
      </c>
      <c r="E128" s="20">
        <f t="shared" ref="E128:M128" si="74">-E119</f>
        <v>0</v>
      </c>
      <c r="F128" s="20">
        <f t="shared" si="74"/>
        <v>73500</v>
      </c>
      <c r="G128" s="20">
        <f t="shared" si="74"/>
        <v>73500</v>
      </c>
      <c r="H128" s="20">
        <f t="shared" si="74"/>
        <v>73500</v>
      </c>
      <c r="I128" s="20">
        <f t="shared" si="74"/>
        <v>73500</v>
      </c>
      <c r="J128" s="20">
        <f t="shared" si="74"/>
        <v>73500</v>
      </c>
      <c r="K128" s="20">
        <f t="shared" si="74"/>
        <v>65100</v>
      </c>
      <c r="L128" s="20">
        <f t="shared" si="74"/>
        <v>65100</v>
      </c>
      <c r="M128" s="20">
        <f t="shared" si="74"/>
        <v>65100</v>
      </c>
    </row>
    <row r="129" spans="1:13" x14ac:dyDescent="0.3">
      <c r="A129" s="4" t="s">
        <v>37</v>
      </c>
      <c r="C129" s="9" t="str">
        <f>CUR_NAME</f>
        <v>тыс. руб.</v>
      </c>
      <c r="D129" s="20">
        <f t="shared" ref="D129:M129" si="75">-D45</f>
        <v>0</v>
      </c>
      <c r="E129" s="20">
        <f t="shared" si="75"/>
        <v>-21335.67123287671</v>
      </c>
      <c r="F129" s="20">
        <f t="shared" si="75"/>
        <v>-11947.975890410969</v>
      </c>
      <c r="G129" s="20">
        <f t="shared" si="75"/>
        <v>-12869.676887671238</v>
      </c>
      <c r="H129" s="20">
        <f t="shared" si="75"/>
        <v>-13845.99720328769</v>
      </c>
      <c r="I129" s="20">
        <f t="shared" si="75"/>
        <v>-2399.9728485698433</v>
      </c>
      <c r="J129" s="20">
        <f t="shared" si="75"/>
        <v>-2495.971762512665</v>
      </c>
      <c r="K129" s="20">
        <f t="shared" si="75"/>
        <v>-2595.8106330131704</v>
      </c>
      <c r="L129" s="20">
        <f t="shared" si="75"/>
        <v>-2699.6430583337205</v>
      </c>
      <c r="M129" s="20">
        <f t="shared" si="75"/>
        <v>-2807.6287806670298</v>
      </c>
    </row>
    <row r="130" spans="1:13" x14ac:dyDescent="0.3">
      <c r="A130" s="28" t="s">
        <v>79</v>
      </c>
      <c r="C130" s="9" t="str">
        <f>CUR_NAME</f>
        <v>тыс. руб.</v>
      </c>
      <c r="D130" s="13">
        <f ca="1">SUM(D127:D129)</f>
        <v>-26429.052631578903</v>
      </c>
      <c r="E130" s="13">
        <f t="shared" ref="E130:M130" ca="1" si="76">SUM(E127:E129)</f>
        <v>11407.274061980519</v>
      </c>
      <c r="F130" s="13">
        <f t="shared" ca="1" si="76"/>
        <v>70641.779004446231</v>
      </c>
      <c r="G130" s="13">
        <f t="shared" ca="1" si="76"/>
        <v>109709.79036345807</v>
      </c>
      <c r="H130" s="13">
        <f t="shared" ca="1" si="76"/>
        <v>152894.23423638294</v>
      </c>
      <c r="I130" s="13">
        <f t="shared" ca="1" si="76"/>
        <v>176547.04422925477</v>
      </c>
      <c r="J130" s="13">
        <f t="shared" ca="1" si="76"/>
        <v>189767.74265627741</v>
      </c>
      <c r="K130" s="13">
        <f t="shared" ca="1" si="76"/>
        <v>202084.90174112484</v>
      </c>
      <c r="L130" s="13">
        <f t="shared" ca="1" si="76"/>
        <v>211913.89793036017</v>
      </c>
      <c r="M130" s="13">
        <f t="shared" ca="1" si="76"/>
        <v>220262.90824757455</v>
      </c>
    </row>
    <row r="131" spans="1:13" x14ac:dyDescent="0.3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3">
      <c r="A132" s="4" t="s">
        <v>42</v>
      </c>
      <c r="C132" s="9" t="str">
        <f>CUR_NAME</f>
        <v>тыс. руб.</v>
      </c>
      <c r="D132" s="20">
        <f t="shared" ref="D132:M132" si="77">-D53</f>
        <v>-205800.00000000003</v>
      </c>
      <c r="E132" s="20">
        <f t="shared" si="77"/>
        <v>-88200.000000000015</v>
      </c>
      <c r="F132" s="20">
        <f t="shared" si="77"/>
        <v>0</v>
      </c>
      <c r="G132" s="20">
        <f t="shared" si="77"/>
        <v>0</v>
      </c>
      <c r="H132" s="20">
        <f t="shared" si="77"/>
        <v>0</v>
      </c>
      <c r="I132" s="20">
        <f t="shared" si="77"/>
        <v>0</v>
      </c>
      <c r="J132" s="20">
        <f t="shared" si="77"/>
        <v>0</v>
      </c>
      <c r="K132" s="20">
        <f t="shared" si="77"/>
        <v>0</v>
      </c>
      <c r="L132" s="20">
        <f t="shared" si="77"/>
        <v>0</v>
      </c>
      <c r="M132" s="20">
        <f t="shared" si="77"/>
        <v>0</v>
      </c>
    </row>
    <row r="133" spans="1:13" x14ac:dyDescent="0.3">
      <c r="A133" s="4" t="s">
        <v>43</v>
      </c>
      <c r="C133" s="9" t="str">
        <f>CUR_NAME</f>
        <v>тыс. руб.</v>
      </c>
      <c r="D133" s="20">
        <f>-D54</f>
        <v>-352800</v>
      </c>
      <c r="E133" s="20">
        <f t="shared" ref="E133:M133" si="78">-E54</f>
        <v>-151200</v>
      </c>
      <c r="F133" s="20">
        <f t="shared" si="78"/>
        <v>0</v>
      </c>
      <c r="G133" s="20">
        <f t="shared" si="78"/>
        <v>0</v>
      </c>
      <c r="H133" s="20">
        <f t="shared" si="78"/>
        <v>0</v>
      </c>
      <c r="I133" s="20">
        <f t="shared" si="78"/>
        <v>0</v>
      </c>
      <c r="J133" s="20">
        <f t="shared" si="78"/>
        <v>0</v>
      </c>
      <c r="K133" s="20">
        <f t="shared" si="78"/>
        <v>0</v>
      </c>
      <c r="L133" s="20">
        <f t="shared" si="78"/>
        <v>0</v>
      </c>
      <c r="M133" s="20">
        <f t="shared" si="78"/>
        <v>0</v>
      </c>
    </row>
    <row r="134" spans="1:13" x14ac:dyDescent="0.3">
      <c r="A134" s="4" t="s">
        <v>44</v>
      </c>
      <c r="C134" s="9" t="str">
        <f>CUR_NAME</f>
        <v>тыс. руб.</v>
      </c>
      <c r="D134" s="20">
        <f>-D55</f>
        <v>-29400</v>
      </c>
      <c r="E134" s="20">
        <f t="shared" ref="E134:M134" si="79">-E55</f>
        <v>-12600</v>
      </c>
      <c r="F134" s="20">
        <f t="shared" si="79"/>
        <v>0</v>
      </c>
      <c r="G134" s="20">
        <f t="shared" si="79"/>
        <v>0</v>
      </c>
      <c r="H134" s="20">
        <f t="shared" si="79"/>
        <v>0</v>
      </c>
      <c r="I134" s="20">
        <f t="shared" si="79"/>
        <v>0</v>
      </c>
      <c r="J134" s="20">
        <f t="shared" si="79"/>
        <v>0</v>
      </c>
      <c r="K134" s="20">
        <f t="shared" si="79"/>
        <v>0</v>
      </c>
      <c r="L134" s="20">
        <f t="shared" si="79"/>
        <v>0</v>
      </c>
      <c r="M134" s="20">
        <f t="shared" si="79"/>
        <v>0</v>
      </c>
    </row>
    <row r="135" spans="1:13" x14ac:dyDescent="0.3">
      <c r="A135" s="28" t="s">
        <v>80</v>
      </c>
      <c r="C135" s="9" t="str">
        <f>CUR_NAME</f>
        <v>тыс. руб.</v>
      </c>
      <c r="D135" s="13">
        <f>SUM(D132:D134)</f>
        <v>-588000</v>
      </c>
      <c r="E135" s="13">
        <f t="shared" ref="E135:M135" si="80">SUM(E132:E134)</f>
        <v>-252000</v>
      </c>
      <c r="F135" s="13">
        <f t="shared" si="80"/>
        <v>0</v>
      </c>
      <c r="G135" s="13">
        <f t="shared" si="80"/>
        <v>0</v>
      </c>
      <c r="H135" s="13">
        <f t="shared" si="80"/>
        <v>0</v>
      </c>
      <c r="I135" s="13">
        <f t="shared" si="80"/>
        <v>0</v>
      </c>
      <c r="J135" s="13">
        <f t="shared" si="80"/>
        <v>0</v>
      </c>
      <c r="K135" s="13">
        <f t="shared" si="80"/>
        <v>0</v>
      </c>
      <c r="L135" s="13">
        <f t="shared" si="80"/>
        <v>0</v>
      </c>
      <c r="M135" s="13">
        <f t="shared" si="80"/>
        <v>0</v>
      </c>
    </row>
    <row r="136" spans="1:13" x14ac:dyDescent="0.3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3">
      <c r="A137" s="4" t="s">
        <v>75</v>
      </c>
      <c r="C137" s="9" t="str">
        <f>CUR_NAME</f>
        <v>тыс. руб.</v>
      </c>
      <c r="D137" s="20">
        <f t="shared" ref="D137:M137" si="81">D83</f>
        <v>176400</v>
      </c>
      <c r="E137" s="20">
        <f t="shared" si="81"/>
        <v>75600</v>
      </c>
      <c r="F137" s="20">
        <f t="shared" si="81"/>
        <v>0</v>
      </c>
      <c r="G137" s="20">
        <f t="shared" si="81"/>
        <v>0</v>
      </c>
      <c r="H137" s="20">
        <f t="shared" si="81"/>
        <v>0</v>
      </c>
      <c r="I137" s="20">
        <f t="shared" si="81"/>
        <v>0</v>
      </c>
      <c r="J137" s="20">
        <f t="shared" si="81"/>
        <v>0</v>
      </c>
      <c r="K137" s="20">
        <f t="shared" si="81"/>
        <v>0</v>
      </c>
      <c r="L137" s="20">
        <f t="shared" si="81"/>
        <v>0</v>
      </c>
      <c r="M137" s="20">
        <f t="shared" si="81"/>
        <v>0</v>
      </c>
    </row>
    <row r="138" spans="1:13" x14ac:dyDescent="0.3">
      <c r="A138" s="4" t="s">
        <v>76</v>
      </c>
      <c r="C138" s="9" t="str">
        <f>CUR_NAME</f>
        <v>тыс. руб.</v>
      </c>
      <c r="D138" s="20">
        <f t="shared" ref="D138:M138" ca="1" si="82">D88</f>
        <v>438029.05263157806</v>
      </c>
      <c r="E138" s="20">
        <f t="shared" ca="1" si="82"/>
        <v>171541.31499699087</v>
      </c>
      <c r="F138" s="20">
        <f t="shared" si="82"/>
        <v>0</v>
      </c>
      <c r="G138" s="20">
        <f t="shared" si="82"/>
        <v>0</v>
      </c>
      <c r="H138" s="20">
        <f t="shared" si="82"/>
        <v>0</v>
      </c>
      <c r="I138" s="20">
        <f t="shared" si="82"/>
        <v>0</v>
      </c>
      <c r="J138" s="20">
        <f t="shared" si="82"/>
        <v>0</v>
      </c>
      <c r="K138" s="20">
        <f t="shared" si="82"/>
        <v>0</v>
      </c>
      <c r="L138" s="20">
        <f t="shared" si="82"/>
        <v>0</v>
      </c>
      <c r="M138" s="20">
        <f t="shared" si="82"/>
        <v>0</v>
      </c>
    </row>
    <row r="139" spans="1:13" x14ac:dyDescent="0.3">
      <c r="A139" s="4" t="s">
        <v>77</v>
      </c>
      <c r="C139" s="9" t="str">
        <f>CUR_NAME</f>
        <v>тыс. руб.</v>
      </c>
      <c r="D139" s="20">
        <f t="shared" ref="D139:M139" si="83">-D89</f>
        <v>0</v>
      </c>
      <c r="E139" s="20">
        <f t="shared" si="83"/>
        <v>0</v>
      </c>
      <c r="F139" s="20">
        <f t="shared" ca="1" si="83"/>
        <v>-53788.39610680045</v>
      </c>
      <c r="G139" s="20">
        <f t="shared" ca="1" si="83"/>
        <v>-86793.308873533679</v>
      </c>
      <c r="H139" s="20">
        <f t="shared" ca="1" si="83"/>
        <v>-123503.62300825049</v>
      </c>
      <c r="I139" s="20">
        <f t="shared" ca="1" si="83"/>
        <v>-144243.49486071244</v>
      </c>
      <c r="J139" s="20">
        <f t="shared" ca="1" si="83"/>
        <v>-156462.77267373726</v>
      </c>
      <c r="K139" s="20">
        <f t="shared" ca="1" si="83"/>
        <v>-44778.772105534619</v>
      </c>
      <c r="L139" s="20">
        <f t="shared" ca="1" si="83"/>
        <v>0</v>
      </c>
      <c r="M139" s="20">
        <f t="shared" ca="1" si="83"/>
        <v>0</v>
      </c>
    </row>
    <row r="140" spans="1:13" x14ac:dyDescent="0.3">
      <c r="A140" s="4" t="s">
        <v>55</v>
      </c>
      <c r="C140" s="9" t="str">
        <f>CUR_NAME</f>
        <v>тыс. руб.</v>
      </c>
      <c r="D140" s="20">
        <f t="shared" ref="D140:M140" ca="1" si="84">-D86</f>
        <v>0</v>
      </c>
      <c r="E140" s="20">
        <f t="shared" ca="1" si="84"/>
        <v>-6548.5890589714463</v>
      </c>
      <c r="F140" s="20">
        <f t="shared" ca="1" si="84"/>
        <v>-1817.9509789714416</v>
      </c>
      <c r="G140" s="20">
        <f t="shared" ca="1" si="84"/>
        <v>-9815.8934502258635</v>
      </c>
      <c r="H140" s="20">
        <f t="shared" ca="1" si="84"/>
        <v>-18648.046287934128</v>
      </c>
      <c r="I140" s="20">
        <f t="shared" ca="1" si="84"/>
        <v>-21089.403415564924</v>
      </c>
      <c r="J140" s="20">
        <f t="shared" ca="1" si="84"/>
        <v>-23752.742883758016</v>
      </c>
      <c r="K140" s="20">
        <f t="shared" ca="1" si="84"/>
        <v>-27916.142474827604</v>
      </c>
      <c r="L140" s="20">
        <f t="shared" ca="1" si="84"/>
        <v>-29902.708197738779</v>
      </c>
      <c r="M140" s="20">
        <f t="shared" ca="1" si="84"/>
        <v>-31594.107405648319</v>
      </c>
    </row>
    <row r="141" spans="1:13" x14ac:dyDescent="0.3">
      <c r="A141" s="28" t="s">
        <v>81</v>
      </c>
      <c r="C141" s="9" t="str">
        <f>CUR_NAME</f>
        <v>тыс. руб.</v>
      </c>
      <c r="D141" s="13">
        <f ca="1">SUM(D137:D140)</f>
        <v>614429.05263157806</v>
      </c>
      <c r="E141" s="13">
        <f t="shared" ref="E141:M141" ca="1" si="85">SUM(E137:E140)</f>
        <v>240592.72593801943</v>
      </c>
      <c r="F141" s="13">
        <f t="shared" ca="1" si="85"/>
        <v>-55606.347085771893</v>
      </c>
      <c r="G141" s="13">
        <f t="shared" ca="1" si="85"/>
        <v>-96609.202323759542</v>
      </c>
      <c r="H141" s="13">
        <f t="shared" ca="1" si="85"/>
        <v>-142151.66929618461</v>
      </c>
      <c r="I141" s="13">
        <f t="shared" ca="1" si="85"/>
        <v>-165332.89827627735</v>
      </c>
      <c r="J141" s="13">
        <f t="shared" ca="1" si="85"/>
        <v>-180215.51555749527</v>
      </c>
      <c r="K141" s="13">
        <f t="shared" ca="1" si="85"/>
        <v>-72694.914580362223</v>
      </c>
      <c r="L141" s="13">
        <f t="shared" ca="1" si="85"/>
        <v>-29902.708197738779</v>
      </c>
      <c r="M141" s="13">
        <f t="shared" ca="1" si="85"/>
        <v>-31594.107405648319</v>
      </c>
    </row>
    <row r="142" spans="1:13" x14ac:dyDescent="0.3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3">
      <c r="A143" s="4" t="s">
        <v>78</v>
      </c>
      <c r="C143" s="9" t="str">
        <f>CUR_NAME</f>
        <v>тыс.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6">F130+F135+F141</f>
        <v>15035.431918674338</v>
      </c>
      <c r="G143" s="20">
        <f t="shared" ca="1" si="86"/>
        <v>13100.58803969853</v>
      </c>
      <c r="H143" s="20">
        <f t="shared" ca="1" si="86"/>
        <v>10742.564940198325</v>
      </c>
      <c r="I143" s="20">
        <f t="shared" ca="1" si="86"/>
        <v>11214.145952977415</v>
      </c>
      <c r="J143" s="20">
        <f t="shared" ca="1" si="86"/>
        <v>9552.2270987821394</v>
      </c>
      <c r="K143" s="20">
        <f t="shared" ca="1" si="86"/>
        <v>129389.98716076261</v>
      </c>
      <c r="L143" s="20">
        <f t="shared" ca="1" si="86"/>
        <v>182011.18973262139</v>
      </c>
      <c r="M143" s="20">
        <f t="shared" ca="1" si="86"/>
        <v>188668.80084192625</v>
      </c>
    </row>
    <row r="144" spans="1:13" x14ac:dyDescent="0.3">
      <c r="A144" s="4" t="s">
        <v>82</v>
      </c>
      <c r="C144" s="9" t="str">
        <f>CUR_NAME</f>
        <v>тыс. руб.</v>
      </c>
      <c r="D144" s="20">
        <v>0</v>
      </c>
      <c r="E144" s="20">
        <f ca="1">D145</f>
        <v>0</v>
      </c>
      <c r="F144" s="20">
        <f t="shared" ref="F144:M144" ca="1" si="87">E145</f>
        <v>0</v>
      </c>
      <c r="G144" s="20">
        <f t="shared" ca="1" si="87"/>
        <v>15035.431918674338</v>
      </c>
      <c r="H144" s="20">
        <f t="shared" ca="1" si="87"/>
        <v>28136.019958372868</v>
      </c>
      <c r="I144" s="20">
        <f t="shared" ca="1" si="87"/>
        <v>38878.584898571193</v>
      </c>
      <c r="J144" s="20">
        <f t="shared" ca="1" si="87"/>
        <v>50092.730851548607</v>
      </c>
      <c r="K144" s="20">
        <f t="shared" ca="1" si="87"/>
        <v>59644.957950330747</v>
      </c>
      <c r="L144" s="20">
        <f t="shared" ca="1" si="87"/>
        <v>189034.94511109334</v>
      </c>
      <c r="M144" s="20">
        <f t="shared" ca="1" si="87"/>
        <v>371046.13484371477</v>
      </c>
    </row>
    <row r="145" spans="1:13" x14ac:dyDescent="0.3">
      <c r="A145" s="4" t="s">
        <v>83</v>
      </c>
      <c r="C145" s="9" t="str">
        <f>CUR_NAME</f>
        <v>тыс.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8">SUM(F143:F144)</f>
        <v>15035.431918674338</v>
      </c>
      <c r="G145" s="20">
        <f t="shared" ca="1" si="88"/>
        <v>28136.019958372868</v>
      </c>
      <c r="H145" s="20">
        <f t="shared" ca="1" si="88"/>
        <v>38878.584898571193</v>
      </c>
      <c r="I145" s="20">
        <f t="shared" ca="1" si="88"/>
        <v>50092.730851548607</v>
      </c>
      <c r="J145" s="20">
        <f t="shared" ca="1" si="88"/>
        <v>59644.957950330747</v>
      </c>
      <c r="K145" s="20">
        <f t="shared" ca="1" si="88"/>
        <v>189034.94511109334</v>
      </c>
      <c r="L145" s="20">
        <f t="shared" ca="1" si="88"/>
        <v>371046.13484371477</v>
      </c>
      <c r="M145" s="20">
        <f t="shared" ca="1" si="88"/>
        <v>559714.93568564102</v>
      </c>
    </row>
    <row r="147" spans="1:13" s="16" customFormat="1" ht="20" customHeight="1" thickBot="1" x14ac:dyDescent="0.4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9">E$2</f>
        <v>Год 2</v>
      </c>
      <c r="F147" s="15" t="str">
        <f t="shared" si="89"/>
        <v>Год 3</v>
      </c>
      <c r="G147" s="15" t="str">
        <f t="shared" si="89"/>
        <v>Год 4</v>
      </c>
      <c r="H147" s="15" t="str">
        <f t="shared" si="89"/>
        <v>Год 5</v>
      </c>
      <c r="I147" s="15" t="str">
        <f t="shared" si="89"/>
        <v>Год 6</v>
      </c>
      <c r="J147" s="15" t="str">
        <f t="shared" si="89"/>
        <v>Год 7</v>
      </c>
      <c r="K147" s="15" t="str">
        <f t="shared" si="89"/>
        <v>Год 8</v>
      </c>
      <c r="L147" s="15" t="str">
        <f t="shared" si="89"/>
        <v>Год 9</v>
      </c>
      <c r="M147" s="15" t="str">
        <f t="shared" si="89"/>
        <v>Год 10</v>
      </c>
    </row>
    <row r="149" spans="1:13" x14ac:dyDescent="0.3">
      <c r="A149" s="4" t="s">
        <v>42</v>
      </c>
      <c r="C149" s="9" t="str">
        <f>CUR_NAME</f>
        <v>тыс. руб.</v>
      </c>
      <c r="D149" s="20">
        <f t="shared" ref="D149:M149" si="90">D74</f>
        <v>205800.00000000003</v>
      </c>
      <c r="E149" s="20">
        <f t="shared" si="90"/>
        <v>294000.00000000006</v>
      </c>
      <c r="F149" s="20">
        <f t="shared" si="90"/>
        <v>279300.00000000006</v>
      </c>
      <c r="G149" s="20">
        <f t="shared" si="90"/>
        <v>264600.00000000006</v>
      </c>
      <c r="H149" s="20">
        <f t="shared" si="90"/>
        <v>249900.00000000006</v>
      </c>
      <c r="I149" s="20">
        <f t="shared" si="90"/>
        <v>235200.00000000006</v>
      </c>
      <c r="J149" s="20">
        <f t="shared" si="90"/>
        <v>220500.00000000006</v>
      </c>
      <c r="K149" s="20">
        <f t="shared" si="90"/>
        <v>205800.00000000006</v>
      </c>
      <c r="L149" s="20">
        <f t="shared" si="90"/>
        <v>191100.00000000006</v>
      </c>
      <c r="M149" s="20">
        <f t="shared" si="90"/>
        <v>176400.00000000006</v>
      </c>
    </row>
    <row r="150" spans="1:13" x14ac:dyDescent="0.3">
      <c r="A150" s="4" t="s">
        <v>43</v>
      </c>
      <c r="C150" s="9" t="str">
        <f>CUR_NAME</f>
        <v>тыс. руб.</v>
      </c>
      <c r="D150" s="20">
        <f>D75</f>
        <v>352800</v>
      </c>
      <c r="E150" s="20">
        <f t="shared" ref="E150:M150" si="91">E75</f>
        <v>504000</v>
      </c>
      <c r="F150" s="20">
        <f t="shared" si="91"/>
        <v>453600</v>
      </c>
      <c r="G150" s="20">
        <f t="shared" si="91"/>
        <v>403200</v>
      </c>
      <c r="H150" s="20">
        <f t="shared" si="91"/>
        <v>352800</v>
      </c>
      <c r="I150" s="20">
        <f t="shared" si="91"/>
        <v>302400</v>
      </c>
      <c r="J150" s="20">
        <f t="shared" si="91"/>
        <v>252000</v>
      </c>
      <c r="K150" s="20">
        <f t="shared" si="91"/>
        <v>201600</v>
      </c>
      <c r="L150" s="20">
        <f t="shared" si="91"/>
        <v>151200</v>
      </c>
      <c r="M150" s="20">
        <f t="shared" si="91"/>
        <v>100800</v>
      </c>
    </row>
    <row r="151" spans="1:13" x14ac:dyDescent="0.3">
      <c r="A151" s="4" t="s">
        <v>44</v>
      </c>
      <c r="C151" s="9" t="str">
        <f>CUR_NAME</f>
        <v>тыс. руб.</v>
      </c>
      <c r="D151" s="20">
        <f>D76</f>
        <v>29400</v>
      </c>
      <c r="E151" s="20">
        <f t="shared" ref="E151:M151" si="92">E76</f>
        <v>42000</v>
      </c>
      <c r="F151" s="20">
        <f t="shared" si="92"/>
        <v>33600</v>
      </c>
      <c r="G151" s="20">
        <f t="shared" si="92"/>
        <v>25200</v>
      </c>
      <c r="H151" s="20">
        <f t="shared" si="92"/>
        <v>16800</v>
      </c>
      <c r="I151" s="20">
        <f t="shared" si="92"/>
        <v>8400</v>
      </c>
      <c r="J151" s="20">
        <f t="shared" si="92"/>
        <v>0</v>
      </c>
      <c r="K151" s="20">
        <f t="shared" si="92"/>
        <v>0</v>
      </c>
      <c r="L151" s="20">
        <f t="shared" si="92"/>
        <v>0</v>
      </c>
      <c r="M151" s="20">
        <f t="shared" si="92"/>
        <v>0</v>
      </c>
    </row>
    <row r="152" spans="1:13" x14ac:dyDescent="0.3">
      <c r="A152" s="4" t="s">
        <v>88</v>
      </c>
      <c r="C152" s="9" t="str">
        <f>CUR_NAME</f>
        <v>тыс. руб.</v>
      </c>
      <c r="D152" s="20">
        <f>SUM(D149:D151)</f>
        <v>588000</v>
      </c>
      <c r="E152" s="20">
        <f t="shared" ref="E152:M152" si="93">SUM(E149:E151)</f>
        <v>840000</v>
      </c>
      <c r="F152" s="20">
        <f t="shared" si="93"/>
        <v>766500</v>
      </c>
      <c r="G152" s="20">
        <f t="shared" si="93"/>
        <v>693000</v>
      </c>
      <c r="H152" s="20">
        <f t="shared" si="93"/>
        <v>619500</v>
      </c>
      <c r="I152" s="20">
        <f t="shared" si="93"/>
        <v>546000</v>
      </c>
      <c r="J152" s="20">
        <f t="shared" si="93"/>
        <v>472500.00000000006</v>
      </c>
      <c r="K152" s="20">
        <f t="shared" si="93"/>
        <v>407400.00000000006</v>
      </c>
      <c r="L152" s="20">
        <f t="shared" si="93"/>
        <v>342300.00000000006</v>
      </c>
      <c r="M152" s="20">
        <f t="shared" si="93"/>
        <v>277200.00000000006</v>
      </c>
    </row>
    <row r="153" spans="1:13" x14ac:dyDescent="0.3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3">
      <c r="A154" s="4" t="s">
        <v>33</v>
      </c>
      <c r="C154" s="9" t="str">
        <f>CUR_NAME</f>
        <v>тыс. руб.</v>
      </c>
      <c r="D154" s="20">
        <f t="shared" ref="D154:M154" si="94">D41</f>
        <v>0</v>
      </c>
      <c r="E154" s="20">
        <f t="shared" si="94"/>
        <v>10667.835616438357</v>
      </c>
      <c r="F154" s="20">
        <f t="shared" si="94"/>
        <v>16641.823561643836</v>
      </c>
      <c r="G154" s="20">
        <f t="shared" si="94"/>
        <v>23076.662005479455</v>
      </c>
      <c r="H154" s="20">
        <f t="shared" si="94"/>
        <v>29999.6606071233</v>
      </c>
      <c r="I154" s="20">
        <f t="shared" si="94"/>
        <v>31199.647031408225</v>
      </c>
      <c r="J154" s="20">
        <f t="shared" si="94"/>
        <v>32447.632912664558</v>
      </c>
      <c r="K154" s="20">
        <f t="shared" si="94"/>
        <v>33745.538229171143</v>
      </c>
      <c r="L154" s="20">
        <f t="shared" si="94"/>
        <v>35095.359758337996</v>
      </c>
      <c r="M154" s="20">
        <f t="shared" si="94"/>
        <v>36499.174148671511</v>
      </c>
    </row>
    <row r="155" spans="1:13" x14ac:dyDescent="0.3">
      <c r="A155" s="4" t="s">
        <v>32</v>
      </c>
      <c r="C155" s="9" t="str">
        <f>CUR_NAME</f>
        <v>тыс. руб.</v>
      </c>
      <c r="D155" s="20">
        <f t="shared" ref="D155:M155" si="95">D40</f>
        <v>0</v>
      </c>
      <c r="E155" s="20">
        <f t="shared" si="95"/>
        <v>21335.671232876713</v>
      </c>
      <c r="F155" s="20">
        <f t="shared" si="95"/>
        <v>33283.647123287672</v>
      </c>
      <c r="G155" s="20">
        <f t="shared" si="95"/>
        <v>46153.32401095891</v>
      </c>
      <c r="H155" s="20">
        <f t="shared" si="95"/>
        <v>59999.3212142466</v>
      </c>
      <c r="I155" s="20">
        <f t="shared" si="95"/>
        <v>62399.294062816451</v>
      </c>
      <c r="J155" s="20">
        <f t="shared" si="95"/>
        <v>64895.265825329116</v>
      </c>
      <c r="K155" s="20">
        <f t="shared" si="95"/>
        <v>67491.076458342286</v>
      </c>
      <c r="L155" s="20">
        <f t="shared" si="95"/>
        <v>70190.719516675992</v>
      </c>
      <c r="M155" s="20">
        <f t="shared" si="95"/>
        <v>72998.348297343022</v>
      </c>
    </row>
    <row r="156" spans="1:13" x14ac:dyDescent="0.3">
      <c r="A156" s="4" t="s">
        <v>89</v>
      </c>
      <c r="C156" s="9" t="str">
        <f>CUR_NAME</f>
        <v>тыс. руб.</v>
      </c>
      <c r="D156" s="20">
        <f ca="1">D145</f>
        <v>0</v>
      </c>
      <c r="E156" s="20">
        <f t="shared" ref="E156:M156" ca="1" si="96">E145</f>
        <v>0</v>
      </c>
      <c r="F156" s="20">
        <f t="shared" ca="1" si="96"/>
        <v>15035.431918674338</v>
      </c>
      <c r="G156" s="20">
        <f t="shared" ca="1" si="96"/>
        <v>28136.019958372868</v>
      </c>
      <c r="H156" s="20">
        <f t="shared" ca="1" si="96"/>
        <v>38878.584898571193</v>
      </c>
      <c r="I156" s="20">
        <f t="shared" ca="1" si="96"/>
        <v>50092.730851548607</v>
      </c>
      <c r="J156" s="20">
        <f t="shared" ca="1" si="96"/>
        <v>59644.957950330747</v>
      </c>
      <c r="K156" s="20">
        <f t="shared" ca="1" si="96"/>
        <v>189034.94511109334</v>
      </c>
      <c r="L156" s="20">
        <f t="shared" ca="1" si="96"/>
        <v>371046.13484371477</v>
      </c>
      <c r="M156" s="20">
        <f t="shared" ca="1" si="96"/>
        <v>559714.93568564102</v>
      </c>
    </row>
    <row r="157" spans="1:13" x14ac:dyDescent="0.3">
      <c r="A157" s="4" t="s">
        <v>90</v>
      </c>
      <c r="C157" s="9" t="str">
        <f>CUR_NAME</f>
        <v>тыс. руб.</v>
      </c>
      <c r="D157" s="20">
        <f ca="1">SUM(D154:D156)</f>
        <v>0</v>
      </c>
      <c r="E157" s="20">
        <f t="shared" ref="E157:M157" ca="1" si="97">SUM(E154:E156)</f>
        <v>32003.506849315068</v>
      </c>
      <c r="F157" s="20">
        <f t="shared" ca="1" si="97"/>
        <v>64960.902603605849</v>
      </c>
      <c r="G157" s="20">
        <f t="shared" ca="1" si="97"/>
        <v>97366.00597481124</v>
      </c>
      <c r="H157" s="20">
        <f t="shared" ca="1" si="97"/>
        <v>128877.5667199411</v>
      </c>
      <c r="I157" s="20">
        <f t="shared" ca="1" si="97"/>
        <v>143691.6719457733</v>
      </c>
      <c r="J157" s="20">
        <f t="shared" ca="1" si="97"/>
        <v>156987.85668832442</v>
      </c>
      <c r="K157" s="20">
        <f t="shared" ca="1" si="97"/>
        <v>290271.55979860679</v>
      </c>
      <c r="L157" s="20">
        <f t="shared" ca="1" si="97"/>
        <v>476332.21411872876</v>
      </c>
      <c r="M157" s="20">
        <f t="shared" ca="1" si="97"/>
        <v>669212.45813165559</v>
      </c>
    </row>
    <row r="158" spans="1:13" x14ac:dyDescent="0.3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3">
      <c r="A159" s="28" t="s">
        <v>91</v>
      </c>
      <c r="C159" s="9" t="str">
        <f>CUR_NAME</f>
        <v>тыс. руб.</v>
      </c>
      <c r="D159" s="13">
        <f ca="1">D152+D157</f>
        <v>588000</v>
      </c>
      <c r="E159" s="13">
        <f t="shared" ref="E159:M159" ca="1" si="98">E152+E157</f>
        <v>872003.50684931502</v>
      </c>
      <c r="F159" s="13">
        <f t="shared" ca="1" si="98"/>
        <v>831460.90260360588</v>
      </c>
      <c r="G159" s="13">
        <f t="shared" ca="1" si="98"/>
        <v>790366.00597481127</v>
      </c>
      <c r="H159" s="13">
        <f t="shared" ca="1" si="98"/>
        <v>748377.5667199411</v>
      </c>
      <c r="I159" s="13">
        <f t="shared" ca="1" si="98"/>
        <v>689691.6719457733</v>
      </c>
      <c r="J159" s="13">
        <f t="shared" ca="1" si="98"/>
        <v>629487.85668832448</v>
      </c>
      <c r="K159" s="13">
        <f t="shared" ca="1" si="98"/>
        <v>697671.5597986069</v>
      </c>
      <c r="L159" s="13">
        <f t="shared" ca="1" si="98"/>
        <v>818632.21411872888</v>
      </c>
      <c r="M159" s="13">
        <f t="shared" ca="1" si="98"/>
        <v>946412.45813165559</v>
      </c>
    </row>
    <row r="160" spans="1:13" x14ac:dyDescent="0.3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3">
      <c r="A161" s="4" t="s">
        <v>92</v>
      </c>
      <c r="C161" s="9" t="str">
        <f>CUR_NAME</f>
        <v>тыс. руб.</v>
      </c>
      <c r="D161" s="20">
        <f t="shared" ref="D161:M161" si="99">D84</f>
        <v>176400</v>
      </c>
      <c r="E161" s="20">
        <f t="shared" si="99"/>
        <v>252000</v>
      </c>
      <c r="F161" s="20">
        <f t="shared" si="99"/>
        <v>252000</v>
      </c>
      <c r="G161" s="20">
        <f t="shared" si="99"/>
        <v>252000</v>
      </c>
      <c r="H161" s="20">
        <f t="shared" si="99"/>
        <v>252000</v>
      </c>
      <c r="I161" s="20">
        <f t="shared" si="99"/>
        <v>252000</v>
      </c>
      <c r="J161" s="20">
        <f t="shared" si="99"/>
        <v>252000</v>
      </c>
      <c r="K161" s="20">
        <f t="shared" si="99"/>
        <v>252000</v>
      </c>
      <c r="L161" s="20">
        <f t="shared" si="99"/>
        <v>252000</v>
      </c>
      <c r="M161" s="20">
        <f t="shared" si="99"/>
        <v>252000</v>
      </c>
    </row>
    <row r="162" spans="1:13" x14ac:dyDescent="0.3">
      <c r="A162" s="4" t="s">
        <v>97</v>
      </c>
      <c r="C162" s="9" t="str">
        <f>CUR_NAME</f>
        <v>тыс. руб.</v>
      </c>
      <c r="D162" s="20">
        <f ca="1">D123+D140</f>
        <v>-26429.052631578903</v>
      </c>
      <c r="E162" s="20">
        <f ca="1">D162+E123+E140</f>
        <v>-234.69639569312039</v>
      </c>
      <c r="F162" s="20">
        <f t="shared" ref="F162:M162" ca="1" si="100">E162+F123+F140</f>
        <v>7037.1075201926451</v>
      </c>
      <c r="G162" s="20">
        <f t="shared" ca="1" si="100"/>
        <v>46300.681321096097</v>
      </c>
      <c r="H162" s="20">
        <f t="shared" ca="1" si="100"/>
        <v>120892.86647283263</v>
      </c>
      <c r="I162" s="20">
        <f t="shared" ca="1" si="100"/>
        <v>205250.48013509234</v>
      </c>
      <c r="J162" s="20">
        <f t="shared" ca="1" si="100"/>
        <v>300261.45167012437</v>
      </c>
      <c r="K162" s="20">
        <f t="shared" ca="1" si="100"/>
        <v>411926.02156943479</v>
      </c>
      <c r="L162" s="20">
        <f t="shared" ca="1" si="100"/>
        <v>531536.85436038999</v>
      </c>
      <c r="M162" s="20">
        <f t="shared" ca="1" si="100"/>
        <v>657913.28398298321</v>
      </c>
    </row>
    <row r="163" spans="1:13" x14ac:dyDescent="0.3">
      <c r="A163" s="4" t="s">
        <v>93</v>
      </c>
      <c r="C163" s="9" t="str">
        <f>CUR_NAME</f>
        <v>тыс. руб.</v>
      </c>
      <c r="D163" s="20">
        <f ca="1">SUM(D161:D162)</f>
        <v>149970.9473684211</v>
      </c>
      <c r="E163" s="20">
        <f t="shared" ref="E163:M163" ca="1" si="101">SUM(E161:E162)</f>
        <v>251765.30360430689</v>
      </c>
      <c r="F163" s="20">
        <f t="shared" ca="1" si="101"/>
        <v>259037.10752019266</v>
      </c>
      <c r="G163" s="20">
        <f t="shared" ca="1" si="101"/>
        <v>298300.68132109608</v>
      </c>
      <c r="H163" s="20">
        <f t="shared" ca="1" si="101"/>
        <v>372892.86647283263</v>
      </c>
      <c r="I163" s="20">
        <f t="shared" ca="1" si="101"/>
        <v>457250.48013509234</v>
      </c>
      <c r="J163" s="20">
        <f t="shared" ca="1" si="101"/>
        <v>552261.45167012443</v>
      </c>
      <c r="K163" s="20">
        <f t="shared" ca="1" si="101"/>
        <v>663926.02156943479</v>
      </c>
      <c r="L163" s="20">
        <f t="shared" ca="1" si="101"/>
        <v>783536.85436038999</v>
      </c>
      <c r="M163" s="20">
        <f t="shared" ca="1" si="101"/>
        <v>909913.28398298321</v>
      </c>
    </row>
    <row r="164" spans="1:13" x14ac:dyDescent="0.3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3">
      <c r="A165" s="4" t="s">
        <v>94</v>
      </c>
      <c r="C165" s="9" t="str">
        <f>CUR_NAME</f>
        <v>тыс. руб.</v>
      </c>
      <c r="D165" s="20">
        <f t="shared" ref="D165:M165" ca="1" si="102">D91</f>
        <v>438029.05263157806</v>
      </c>
      <c r="E165" s="20">
        <f t="shared" ca="1" si="102"/>
        <v>609570.3676285689</v>
      </c>
      <c r="F165" s="20">
        <f t="shared" ca="1" si="102"/>
        <v>555781.97152176849</v>
      </c>
      <c r="G165" s="20">
        <f t="shared" ca="1" si="102"/>
        <v>468988.66264823481</v>
      </c>
      <c r="H165" s="20">
        <f t="shared" ca="1" si="102"/>
        <v>345485.03963998432</v>
      </c>
      <c r="I165" s="20">
        <f t="shared" ca="1" si="102"/>
        <v>201241.54477927188</v>
      </c>
      <c r="J165" s="20">
        <f t="shared" ca="1" si="102"/>
        <v>44778.772105534619</v>
      </c>
      <c r="K165" s="20">
        <f t="shared" ca="1" si="102"/>
        <v>0</v>
      </c>
      <c r="L165" s="20">
        <f t="shared" ca="1" si="102"/>
        <v>0</v>
      </c>
      <c r="M165" s="20">
        <f t="shared" ca="1" si="102"/>
        <v>0</v>
      </c>
    </row>
    <row r="166" spans="1:13" x14ac:dyDescent="0.3">
      <c r="A166" s="4" t="s">
        <v>34</v>
      </c>
      <c r="C166" s="9" t="str">
        <f>CUR_NAME</f>
        <v>тыс. руб.</v>
      </c>
      <c r="D166" s="20">
        <f t="shared" ref="D166:M166" si="103">D42</f>
        <v>0</v>
      </c>
      <c r="E166" s="20">
        <f t="shared" si="103"/>
        <v>10667.835616438357</v>
      </c>
      <c r="F166" s="20">
        <f t="shared" si="103"/>
        <v>16641.823561643836</v>
      </c>
      <c r="G166" s="20">
        <f t="shared" si="103"/>
        <v>23076.662005479455</v>
      </c>
      <c r="H166" s="20">
        <f t="shared" si="103"/>
        <v>29999.6606071233</v>
      </c>
      <c r="I166" s="20">
        <f t="shared" si="103"/>
        <v>31199.647031408225</v>
      </c>
      <c r="J166" s="20">
        <f t="shared" si="103"/>
        <v>32447.632912664558</v>
      </c>
      <c r="K166" s="20">
        <f t="shared" si="103"/>
        <v>33745.538229171143</v>
      </c>
      <c r="L166" s="20">
        <f t="shared" si="103"/>
        <v>35095.359758337996</v>
      </c>
      <c r="M166" s="20">
        <f t="shared" si="103"/>
        <v>36499.174148671511</v>
      </c>
    </row>
    <row r="167" spans="1:13" x14ac:dyDescent="0.3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3">
      <c r="A168" s="28" t="s">
        <v>95</v>
      </c>
      <c r="C168" s="9" t="str">
        <f>CUR_NAME</f>
        <v>тыс. руб.</v>
      </c>
      <c r="D168" s="13">
        <f ca="1">D163+D165+D166</f>
        <v>587999.99999999919</v>
      </c>
      <c r="E168" s="13">
        <f t="shared" ref="E168:M168" ca="1" si="104">E163+E165+E166</f>
        <v>872003.50684931409</v>
      </c>
      <c r="F168" s="13">
        <f t="shared" ca="1" si="104"/>
        <v>831460.90260360495</v>
      </c>
      <c r="G168" s="13">
        <f t="shared" ca="1" si="104"/>
        <v>790366.00597481034</v>
      </c>
      <c r="H168" s="13">
        <f t="shared" ca="1" si="104"/>
        <v>748377.56671994017</v>
      </c>
      <c r="I168" s="13">
        <f t="shared" ca="1" si="104"/>
        <v>689691.67194577248</v>
      </c>
      <c r="J168" s="13">
        <f t="shared" ca="1" si="104"/>
        <v>629487.85668832355</v>
      </c>
      <c r="K168" s="13">
        <f t="shared" ca="1" si="104"/>
        <v>697671.55979860597</v>
      </c>
      <c r="L168" s="13">
        <f t="shared" ca="1" si="104"/>
        <v>818632.21411872795</v>
      </c>
      <c r="M168" s="13">
        <f t="shared" ca="1" si="104"/>
        <v>946412.45813165477</v>
      </c>
    </row>
    <row r="169" spans="1:13" x14ac:dyDescent="0.3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5">E159-E168</f>
        <v>9.3132257461547852E-10</v>
      </c>
      <c r="F169" s="20">
        <f t="shared" ca="1" si="105"/>
        <v>9.3132257461547852E-10</v>
      </c>
      <c r="G169" s="20">
        <f t="shared" ca="1" si="105"/>
        <v>9.3132257461547852E-10</v>
      </c>
      <c r="H169" s="20">
        <f t="shared" ca="1" si="105"/>
        <v>9.3132257461547852E-10</v>
      </c>
      <c r="I169" s="20">
        <f t="shared" ca="1" si="105"/>
        <v>0</v>
      </c>
      <c r="J169" s="20">
        <f t="shared" ca="1" si="105"/>
        <v>9.3132257461547852E-10</v>
      </c>
      <c r="K169" s="20">
        <f t="shared" ca="1" si="105"/>
        <v>9.3132257461547852E-10</v>
      </c>
      <c r="L169" s="20">
        <f t="shared" ca="1" si="105"/>
        <v>9.3132257461547852E-10</v>
      </c>
      <c r="M169" s="20">
        <f t="shared" ca="1" si="105"/>
        <v>0</v>
      </c>
    </row>
    <row r="171" spans="1:13" s="16" customFormat="1" ht="20" customHeight="1" thickBot="1" x14ac:dyDescent="0.4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6">E$2</f>
        <v>Год 2</v>
      </c>
      <c r="F171" s="15" t="str">
        <f t="shared" si="106"/>
        <v>Год 3</v>
      </c>
      <c r="G171" s="15" t="str">
        <f t="shared" si="106"/>
        <v>Год 4</v>
      </c>
      <c r="H171" s="15" t="str">
        <f t="shared" si="106"/>
        <v>Год 5</v>
      </c>
      <c r="I171" s="15" t="str">
        <f t="shared" si="106"/>
        <v>Год 6</v>
      </c>
      <c r="J171" s="15" t="str">
        <f t="shared" si="106"/>
        <v>Год 7</v>
      </c>
      <c r="K171" s="15" t="str">
        <f t="shared" si="106"/>
        <v>Год 8</v>
      </c>
      <c r="L171" s="15" t="str">
        <f t="shared" si="106"/>
        <v>Год 9</v>
      </c>
      <c r="M171" s="15" t="str">
        <f t="shared" si="106"/>
        <v>Год 10</v>
      </c>
    </row>
    <row r="173" spans="1:13" x14ac:dyDescent="0.3">
      <c r="A173" s="4" t="s">
        <v>105</v>
      </c>
      <c r="C173" s="9" t="str">
        <f>CUR_NAME</f>
        <v>тыс. руб.</v>
      </c>
      <c r="D173" s="20">
        <f ca="1">D130+D135+D138+D139</f>
        <v>-176400.00000000081</v>
      </c>
      <c r="E173" s="20">
        <f t="shared" ref="E173:M173" ca="1" si="107">E130+E135+E138+E139</f>
        <v>-69051.410941028618</v>
      </c>
      <c r="F173" s="20">
        <f t="shared" ca="1" si="107"/>
        <v>16853.382897645781</v>
      </c>
      <c r="G173" s="20">
        <f t="shared" ca="1" si="107"/>
        <v>22916.481489924394</v>
      </c>
      <c r="H173" s="20">
        <f t="shared" ca="1" si="107"/>
        <v>29390.611228132446</v>
      </c>
      <c r="I173" s="20">
        <f t="shared" ca="1" si="107"/>
        <v>32303.549368542328</v>
      </c>
      <c r="J173" s="20">
        <f t="shared" ca="1" si="107"/>
        <v>33304.969982540148</v>
      </c>
      <c r="K173" s="20">
        <f t="shared" ca="1" si="107"/>
        <v>157306.12963559022</v>
      </c>
      <c r="L173" s="20">
        <f t="shared" ca="1" si="107"/>
        <v>211913.89793036017</v>
      </c>
      <c r="M173" s="20">
        <f t="shared" ca="1" si="107"/>
        <v>220262.90824757455</v>
      </c>
    </row>
    <row r="174" spans="1:13" x14ac:dyDescent="0.3">
      <c r="A174" s="4" t="s">
        <v>106</v>
      </c>
      <c r="B174" s="29">
        <v>0.15</v>
      </c>
      <c r="D174" s="11">
        <f>$B$174</f>
        <v>0.15</v>
      </c>
      <c r="E174" s="11">
        <f t="shared" ref="E174:M174" si="108">$B$174</f>
        <v>0.15</v>
      </c>
      <c r="F174" s="11">
        <f t="shared" si="108"/>
        <v>0.15</v>
      </c>
      <c r="G174" s="11">
        <f t="shared" si="108"/>
        <v>0.15</v>
      </c>
      <c r="H174" s="11">
        <f t="shared" si="108"/>
        <v>0.15</v>
      </c>
      <c r="I174" s="11">
        <f t="shared" si="108"/>
        <v>0.15</v>
      </c>
      <c r="J174" s="11">
        <f t="shared" si="108"/>
        <v>0.15</v>
      </c>
      <c r="K174" s="11">
        <f t="shared" si="108"/>
        <v>0.15</v>
      </c>
      <c r="L174" s="11">
        <f t="shared" si="108"/>
        <v>0.15</v>
      </c>
      <c r="M174" s="11">
        <f t="shared" si="108"/>
        <v>0.15</v>
      </c>
    </row>
    <row r="175" spans="1:13" x14ac:dyDescent="0.3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9">E175/(1+E174)</f>
        <v>0.7561436672967865</v>
      </c>
      <c r="G175" s="31">
        <f t="shared" si="109"/>
        <v>0.65751623243198831</v>
      </c>
      <c r="H175" s="31">
        <f t="shared" si="109"/>
        <v>0.57175324559303331</v>
      </c>
      <c r="I175" s="31">
        <f t="shared" si="109"/>
        <v>0.49717673529828987</v>
      </c>
      <c r="J175" s="31">
        <f t="shared" si="109"/>
        <v>0.43232759591155645</v>
      </c>
      <c r="K175" s="31">
        <f t="shared" si="109"/>
        <v>0.37593703992309258</v>
      </c>
      <c r="L175" s="31">
        <f t="shared" si="109"/>
        <v>0.32690177384616748</v>
      </c>
      <c r="M175" s="31">
        <f t="shared" si="109"/>
        <v>0.28426241204014563</v>
      </c>
    </row>
    <row r="176" spans="1:13" x14ac:dyDescent="0.3">
      <c r="A176" s="4" t="s">
        <v>108</v>
      </c>
      <c r="C176" s="9" t="str">
        <f>CUR_NAME</f>
        <v>тыс. руб.</v>
      </c>
      <c r="D176" s="20">
        <f ca="1">D173*D175</f>
        <v>-176400.00000000081</v>
      </c>
      <c r="E176" s="20">
        <f t="shared" ref="E176:M176" ca="1" si="110">E173*E175</f>
        <v>-60044.705166111846</v>
      </c>
      <c r="F176" s="20">
        <f t="shared" ca="1" si="110"/>
        <v>12743.578750582823</v>
      </c>
      <c r="G176" s="20">
        <f t="shared" ca="1" si="110"/>
        <v>15067.958569852486</v>
      </c>
      <c r="H176" s="20">
        <f t="shared" ca="1" si="110"/>
        <v>16804.177359647772</v>
      </c>
      <c r="I176" s="20">
        <f t="shared" ca="1" si="110"/>
        <v>16060.573213599007</v>
      </c>
      <c r="J176" s="20">
        <f t="shared" ca="1" si="110"/>
        <v>14398.657604458134</v>
      </c>
      <c r="K176" s="20">
        <f t="shared" ca="1" si="110"/>
        <v>59137.200736962055</v>
      </c>
      <c r="L176" s="20">
        <f t="shared" ca="1" si="110"/>
        <v>69275.029136090423</v>
      </c>
      <c r="M176" s="20">
        <f t="shared" ca="1" si="110"/>
        <v>62612.465581432829</v>
      </c>
    </row>
    <row r="178" spans="1:13" x14ac:dyDescent="0.3">
      <c r="A178" s="4" t="s">
        <v>109</v>
      </c>
      <c r="B178" s="32">
        <f ca="1">SUM(D176:M176)</f>
        <v>29654.935786512855</v>
      </c>
      <c r="C178" s="9" t="str">
        <f>CUR_NAME</f>
        <v>тыс. руб.</v>
      </c>
    </row>
    <row r="179" spans="1:13" x14ac:dyDescent="0.3">
      <c r="A179" s="4" t="s">
        <v>110</v>
      </c>
      <c r="B179" s="33">
        <f ca="1">IRR(D173:M173)</f>
        <v>0.17073892286209902</v>
      </c>
      <c r="C179" s="9" t="s">
        <v>11</v>
      </c>
    </row>
    <row r="181" spans="1:13" x14ac:dyDescent="0.3">
      <c r="A181" s="4" t="s">
        <v>111</v>
      </c>
      <c r="C181" s="9" t="str">
        <f>CUR_NAME</f>
        <v>тыс. руб.</v>
      </c>
      <c r="D181" s="20">
        <f ca="1">D173</f>
        <v>-176400.00000000081</v>
      </c>
      <c r="E181" s="20">
        <f ca="1">D181+E173</f>
        <v>-245451.41094102943</v>
      </c>
      <c r="F181" s="20">
        <f t="shared" ref="F181:M181" ca="1" si="111">E181+F173</f>
        <v>-228598.02804338365</v>
      </c>
      <c r="G181" s="20">
        <f t="shared" ca="1" si="111"/>
        <v>-205681.54655345925</v>
      </c>
      <c r="H181" s="20">
        <f t="shared" ca="1" si="111"/>
        <v>-176290.93532532681</v>
      </c>
      <c r="I181" s="20">
        <f t="shared" ca="1" si="111"/>
        <v>-143987.38595678448</v>
      </c>
      <c r="J181" s="20">
        <f t="shared" ca="1" si="111"/>
        <v>-110682.41597424433</v>
      </c>
      <c r="K181" s="20">
        <f t="shared" ca="1" si="111"/>
        <v>46623.713661345886</v>
      </c>
      <c r="L181" s="20">
        <f t="shared" ca="1" si="111"/>
        <v>258537.61159170605</v>
      </c>
      <c r="M181" s="20">
        <f t="shared" ca="1" si="111"/>
        <v>478800.51983928063</v>
      </c>
    </row>
    <row r="182" spans="1:13" x14ac:dyDescent="0.3">
      <c r="A182" s="4" t="s">
        <v>112</v>
      </c>
      <c r="C182" s="9" t="str">
        <f>CUR_NAME</f>
        <v>тыс. руб.</v>
      </c>
      <c r="D182" s="20">
        <f ca="1">D176</f>
        <v>-176400.00000000081</v>
      </c>
      <c r="E182" s="20">
        <f ca="1">D182+E176</f>
        <v>-236444.70516611266</v>
      </c>
      <c r="F182" s="20">
        <f t="shared" ref="F182:M182" ca="1" si="112">E182+F176</f>
        <v>-223701.12641552984</v>
      </c>
      <c r="G182" s="20">
        <f t="shared" ca="1" si="112"/>
        <v>-208633.16784567735</v>
      </c>
      <c r="H182" s="20">
        <f t="shared" ca="1" si="112"/>
        <v>-191828.99048602959</v>
      </c>
      <c r="I182" s="20">
        <f t="shared" ca="1" si="112"/>
        <v>-175768.41727243058</v>
      </c>
      <c r="J182" s="20">
        <f t="shared" ca="1" si="112"/>
        <v>-161369.75966797245</v>
      </c>
      <c r="K182" s="20">
        <f t="shared" ca="1" si="112"/>
        <v>-102232.5589310104</v>
      </c>
      <c r="L182" s="20">
        <f t="shared" ca="1" si="112"/>
        <v>-32957.529794919974</v>
      </c>
      <c r="M182" s="20">
        <f t="shared" ca="1" si="112"/>
        <v>29654.935786512855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Ольга Сенова</cp:lastModifiedBy>
  <dcterms:created xsi:type="dcterms:W3CDTF">2021-10-04T15:31:37Z</dcterms:created>
  <dcterms:modified xsi:type="dcterms:W3CDTF">2021-12-06T08:40:13Z</dcterms:modified>
</cp:coreProperties>
</file>