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И_ХМАО\АПК бизнес-планы\"/>
    </mc:Choice>
  </mc:AlternateContent>
  <bookViews>
    <workbookView xWindow="0" yWindow="0" windowWidth="23040" windowHeight="8904"/>
  </bookViews>
  <sheets>
    <sheet name="Лист1" sheetId="1" r:id="rId1"/>
  </sheets>
  <definedNames>
    <definedName name="CUR_NAME">Лист1!$C$4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E174" i="1" l="1"/>
  <c r="F174" i="1"/>
  <c r="G174" i="1"/>
  <c r="H174" i="1"/>
  <c r="I174" i="1"/>
  <c r="J174" i="1"/>
  <c r="K174" i="1"/>
  <c r="L174" i="1"/>
  <c r="M174" i="1"/>
  <c r="D174" i="1"/>
  <c r="E175" i="1" s="1"/>
  <c r="F175" i="1" s="1"/>
  <c r="G175" i="1" s="1"/>
  <c r="H175" i="1" s="1"/>
  <c r="I175" i="1" s="1"/>
  <c r="J175" i="1" s="1"/>
  <c r="K175" i="1" s="1"/>
  <c r="L175" i="1" s="1"/>
  <c r="M175" i="1" s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B81" i="1" l="1"/>
  <c r="B62" i="1"/>
  <c r="E51" i="1"/>
  <c r="F51" i="1"/>
  <c r="G51" i="1"/>
  <c r="H51" i="1"/>
  <c r="I51" i="1"/>
  <c r="J51" i="1"/>
  <c r="K51" i="1"/>
  <c r="L51" i="1"/>
  <c r="M51" i="1"/>
  <c r="D51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D89" i="1"/>
  <c r="G88" i="1"/>
  <c r="K88" i="1"/>
  <c r="M88" i="1"/>
  <c r="H88" i="1"/>
  <c r="J88" i="1"/>
  <c r="L88" i="1"/>
  <c r="D94" i="1"/>
  <c r="I88" i="1"/>
  <c r="D66" i="1"/>
  <c r="D71" i="1" s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C182" i="1" l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D119" i="1"/>
  <c r="D128" i="1" s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4" i="1" s="1"/>
  <c r="E60" i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D135" i="1"/>
  <c r="D36" i="1"/>
  <c r="F9" i="1"/>
  <c r="F10" i="1" s="1"/>
  <c r="E35" i="1"/>
  <c r="D44" i="1"/>
  <c r="D45" i="1" s="1"/>
  <c r="D129" i="1" s="1"/>
  <c r="E10" i="1"/>
  <c r="F59" i="1" l="1"/>
  <c r="G59" i="1" s="1"/>
  <c r="E65" i="1"/>
  <c r="E70" i="1" s="1"/>
  <c r="E75" i="1" s="1"/>
  <c r="E150" i="1" s="1"/>
  <c r="F60" i="1"/>
  <c r="G60" i="1" s="1"/>
  <c r="E66" i="1"/>
  <c r="E71" i="1" s="1"/>
  <c r="E69" i="1"/>
  <c r="E74" i="1" s="1"/>
  <c r="D152" i="1"/>
  <c r="F58" i="1"/>
  <c r="E161" i="1"/>
  <c r="E104" i="1"/>
  <c r="E111" i="1"/>
  <c r="D117" i="1"/>
  <c r="G84" i="1"/>
  <c r="F161" i="1"/>
  <c r="F104" i="1"/>
  <c r="F111" i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F66" i="1" l="1"/>
  <c r="F71" i="1" s="1"/>
  <c r="F76" i="1" s="1"/>
  <c r="F151" i="1" s="1"/>
  <c r="E76" i="1"/>
  <c r="E151" i="1" s="1"/>
  <c r="E119" i="1"/>
  <c r="E128" i="1" s="1"/>
  <c r="F65" i="1"/>
  <c r="F70" i="1" s="1"/>
  <c r="F75" i="1" s="1"/>
  <c r="F150" i="1" s="1"/>
  <c r="F64" i="1"/>
  <c r="F69" i="1" s="1"/>
  <c r="F74" i="1" s="1"/>
  <c r="F149" i="1" s="1"/>
  <c r="G58" i="1"/>
  <c r="E149" i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E44" i="1"/>
  <c r="E45" i="1" s="1"/>
  <c r="E129" i="1" s="1"/>
  <c r="F44" i="1"/>
  <c r="H9" i="1"/>
  <c r="H10" i="1" s="1"/>
  <c r="G35" i="1"/>
  <c r="H59" i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G66" i="1" l="1"/>
  <c r="G71" i="1" s="1"/>
  <c r="H66" i="1" s="1"/>
  <c r="H71" i="1" s="1"/>
  <c r="E152" i="1"/>
  <c r="E117" i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G76" i="1" l="1"/>
  <c r="G151" i="1" s="1"/>
  <c r="G149" i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G152" i="1" l="1"/>
  <c r="H119" i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H152" i="1" l="1"/>
  <c r="I119" i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I152" i="1" l="1"/>
  <c r="J119" i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M119" i="1" l="1"/>
  <c r="M128" i="1" s="1"/>
  <c r="M149" i="1"/>
  <c r="M152" i="1" s="1"/>
  <c r="M99" i="1"/>
  <c r="M116" i="1" s="1"/>
  <c r="M117" i="1" s="1"/>
  <c r="F88" i="1" l="1"/>
  <c r="F138" i="1" s="1"/>
  <c r="E89" i="1"/>
  <c r="E139" i="1" s="1"/>
  <c r="E94" i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<sst xmlns="http://schemas.openxmlformats.org/spreadsheetml/2006/main" count="173" uniqueCount="116">
  <si>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</si>
  <si>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</si>
  <si>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</si>
  <si>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</si>
  <si>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</si>
  <si>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</si>
  <si>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</si>
  <si>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</si>
  <si>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</si>
  <si>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</si>
  <si>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</si>
  <si>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</si>
  <si>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</si>
  <si>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</si>
  <si>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</si>
  <si>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</si>
  <si>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</si>
  <si>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</si>
  <si>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</si>
  <si>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</si>
  <si>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</si>
  <si>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</si>
  <si>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</si>
  <si>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</si>
  <si>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</si>
  <si>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</si>
  <si>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</si>
  <si>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</si>
  <si>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</si>
  <si>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</si>
  <si>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</si>
  <si>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</si>
  <si>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</si>
  <si>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</si>
  <si>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</si>
  <si>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</si>
  <si>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</si>
  <si>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</si>
  <si>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</si>
  <si>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</si>
  <si>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</si>
  <si>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</si>
  <si>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</si>
  <si>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</si>
  <si>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</si>
  <si>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</si>
  <si>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</si>
  <si>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</si>
  <si>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</si>
  <si>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</si>
  <si>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</si>
  <si>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</si>
  <si>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</si>
  <si>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</si>
  <si>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</si>
  <si>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</si>
  <si>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</si>
  <si>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</si>
  <si>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</si>
  <si>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</si>
  <si>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</si>
  <si>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</si>
  <si>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</si>
  <si>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</si>
  <si>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</si>
  <si>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</si>
  <si>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</si>
  <si>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</si>
  <si>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</si>
  <si>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</si>
  <si>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</si>
  <si>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</si>
  <si>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</si>
  <si>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</si>
  <si>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</si>
  <si>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</si>
  <si>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</si>
  <si>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</si>
  <si>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</si>
  <si>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</si>
  <si>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</si>
  <si>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</si>
  <si>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</si>
  <si>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</si>
  <si>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</si>
  <si>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</si>
  <si>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</si>
  <si>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</si>
  <si>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</si>
  <si>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</si>
  <si>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</si>
  <si>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</si>
  <si>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</si>
  <si>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</si>
  <si>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</si>
  <si>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</si>
  <si>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</si>
  <si>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</si>
  <si>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</si>
  <si>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</si>
  <si>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</si>
  <si>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</si>
  <si>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</si>
  <si>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</si>
  <si>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</si>
  <si>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</si>
  <si>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</si>
  <si>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</si>
  <si>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</si>
  <si>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</si>
  <si>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</si>
  <si>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</si>
  <si>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</si>
  <si>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</si>
  <si>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</si>
  <si>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Производство куриных яиц на птицеферме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</si>
</sst>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/>
    <cellStyle name="Просто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-153.00000000000034</c:v>
                </c:pt>
                <c:pt idx="1">
                  <c:v>-493.64841378060135</c:v>
                </c:pt>
                <c:pt idx="2">
                  <c:v>-385.51638887137949</c:v>
                </c:pt>
                <c:pt idx="3">
                  <c:v>-262.04719768400003</c:v>
                </c:pt>
                <c:pt idx="4">
                  <c:v>-131.5822420140295</c:v>
                </c:pt>
                <c:pt idx="5">
                  <c:v>3.3717638862613342</c:v>
                </c:pt>
                <c:pt idx="6">
                  <c:v>142.94815507945358</c:v>
                </c:pt>
                <c:pt idx="7">
                  <c:v>287.28412046392884</c:v>
                </c:pt>
                <c:pt idx="8">
                  <c:v>436.52079281974341</c:v>
                </c:pt>
                <c:pt idx="9">
                  <c:v>590.80333946796645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-153.00000000000034</c:v>
                </c:pt>
                <c:pt idx="1">
                  <c:v>-449.21601198313169</c:v>
                </c:pt>
                <c:pt idx="2">
                  <c:v>-367.45266611604518</c:v>
                </c:pt>
                <c:pt idx="3">
                  <c:v>-286.26966870509455</c:v>
                </c:pt>
                <c:pt idx="4">
                  <c:v>-211.67590686463768</c:v>
                </c:pt>
                <c:pt idx="5">
                  <c:v>-144.57991479570495</c:v>
                </c:pt>
                <c:pt idx="6">
                  <c:v>-84.237189145141201</c:v>
                </c:pt>
                <c:pt idx="7">
                  <c:v>-29.975953564059616</c:v>
                </c:pt>
                <c:pt idx="8">
                  <c:v>18.809779351955463</c:v>
                </c:pt>
                <c:pt idx="9">
                  <c:v>62.666508197875615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-765</c:v>
                </c:pt>
                <c:pt idx="1">
                  <c:v>-1785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D-43A8-B75B-4DF127FF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1470.9760000000001</c:v>
                </c:pt>
                <c:pt idx="2">
                  <c:v>1721.0419200000001</c:v>
                </c:pt>
                <c:pt idx="3">
                  <c:v>1988.7595520000004</c:v>
                </c:pt>
                <c:pt idx="4">
                  <c:v>2068.3099340800004</c:v>
                </c:pt>
                <c:pt idx="5">
                  <c:v>2151.0423314432005</c:v>
                </c:pt>
                <c:pt idx="6">
                  <c:v>2237.0840247009287</c:v>
                </c:pt>
                <c:pt idx="7">
                  <c:v>2326.5673856889662</c:v>
                </c:pt>
                <c:pt idx="8">
                  <c:v>2419.6300811165247</c:v>
                </c:pt>
                <c:pt idx="9">
                  <c:v>2516.415284361186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B-4F59-9F5F-0133F000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202</xdr:row>
      <xdr:rowOff>2</xdr:rowOff>
    </xdr:from>
    <xdr:to>
      <xdr:col>4</xdr:col>
      <xdr:colOff>346363</xdr:colOff>
      <xdr:row>212</xdr:row>
      <xdr:rowOff>131618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34636</xdr:colOff>
      <xdr:row>202</xdr:row>
      <xdr:rowOff>0</xdr:rowOff>
    </xdr:from>
    <xdr:to>
      <xdr:col>13</xdr:col>
      <xdr:colOff>200889</xdr:colOff>
      <xdr:row>212</xdr:row>
      <xdr:rowOff>131616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110" zoomScaleNormal="110" workbookViewId="0">
      <pane ySplit="2" topLeftCell="A3" activePane="bottomLeft" state="frozen"/>
      <selection pane="bottomLeft" activeCell="R6" sqref="R6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62.66650809728705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0.18558793927711048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1700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0.8</v>
      </c>
      <c r="F7" s="10">
        <v>0.9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f t="shared" ref="G7:M8" si="0">L7</f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1470.9760000000001</v>
      </c>
      <c r="F10" s="13">
        <f t="shared" si="3"/>
        <v>1721.0419200000001</v>
      </c>
      <c r="G10" s="13">
        <f t="shared" si="3"/>
        <v>1988.7595520000004</v>
      </c>
      <c r="H10" s="13">
        <f t="shared" si="3"/>
        <v>2068.3099340800004</v>
      </c>
      <c r="I10" s="13">
        <f t="shared" si="3"/>
        <v>2151.0423314432005</v>
      </c>
      <c r="J10" s="13">
        <f t="shared" si="3"/>
        <v>2237.0840247009287</v>
      </c>
      <c r="K10" s="13">
        <f t="shared" si="3"/>
        <v>2326.5673856889662</v>
      </c>
      <c r="L10" s="13">
        <f t="shared" si="3"/>
        <v>2419.6300811165247</v>
      </c>
      <c r="M10" s="13">
        <f t="shared" si="3"/>
        <v>2516.415284361186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0.65</v>
      </c>
      <c r="C14" s="9" t="s">
        <v>11</v>
      </c>
      <c r="D14" s="11">
        <f>$B14</f>
        <v>0.65</v>
      </c>
      <c r="E14" s="11">
        <f t="shared" ref="E14:M14" si="5">$B14</f>
        <v>0.65</v>
      </c>
      <c r="F14" s="11">
        <f t="shared" si="5"/>
        <v>0.65</v>
      </c>
      <c r="G14" s="11">
        <f t="shared" si="5"/>
        <v>0.65</v>
      </c>
      <c r="H14" s="11">
        <f t="shared" si="5"/>
        <v>0.65</v>
      </c>
      <c r="I14" s="11">
        <f t="shared" si="5"/>
        <v>0.65</v>
      </c>
      <c r="J14" s="11">
        <f t="shared" si="5"/>
        <v>0.65</v>
      </c>
      <c r="K14" s="11">
        <f t="shared" si="5"/>
        <v>0.65</v>
      </c>
      <c r="L14" s="11">
        <f t="shared" si="5"/>
        <v>0.65</v>
      </c>
      <c r="M14" s="11">
        <f t="shared" si="5"/>
        <v>0.65</v>
      </c>
    </row>
    <row r="15" spans="1:16" x14ac:dyDescent="0.25">
      <c r="A15" s="4" t="s">
        <v>17</v>
      </c>
      <c r="B15" s="19">
        <v>0.08</v>
      </c>
      <c r="C15" s="9" t="s">
        <v>11</v>
      </c>
      <c r="D15" s="11">
        <f t="shared" ref="D15:M22" si="6">$B15</f>
        <v>0.08</v>
      </c>
      <c r="E15" s="11">
        <f t="shared" si="6"/>
        <v>0.08</v>
      </c>
      <c r="F15" s="11">
        <f t="shared" si="6"/>
        <v>0.08</v>
      </c>
      <c r="G15" s="11">
        <f t="shared" si="6"/>
        <v>0.08</v>
      </c>
      <c r="H15" s="11">
        <f t="shared" si="6"/>
        <v>0.08</v>
      </c>
      <c r="I15" s="11">
        <f t="shared" si="6"/>
        <v>0.08</v>
      </c>
      <c r="J15" s="11">
        <f t="shared" si="6"/>
        <v>0.08</v>
      </c>
      <c r="K15" s="11">
        <f t="shared" si="6"/>
        <v>0.08</v>
      </c>
      <c r="L15" s="11">
        <f t="shared" si="6"/>
        <v>0.08</v>
      </c>
      <c r="M15" s="11">
        <f t="shared" si="6"/>
        <v>0.08</v>
      </c>
    </row>
    <row r="16" spans="1:16" x14ac:dyDescent="0.25">
      <c r="A16" s="4" t="s">
        <v>18</v>
      </c>
      <c r="B16" s="19">
        <v>0.02</v>
      </c>
      <c r="C16" s="9" t="s">
        <v>11</v>
      </c>
      <c r="D16" s="11">
        <f t="shared" si="6"/>
        <v>0.02</v>
      </c>
      <c r="E16" s="11">
        <f t="shared" si="6"/>
        <v>0.02</v>
      </c>
      <c r="F16" s="11">
        <f t="shared" si="6"/>
        <v>0.02</v>
      </c>
      <c r="G16" s="11">
        <f t="shared" si="6"/>
        <v>0.02</v>
      </c>
      <c r="H16" s="11">
        <f t="shared" si="6"/>
        <v>0.02</v>
      </c>
      <c r="I16" s="11">
        <f t="shared" si="6"/>
        <v>0.02</v>
      </c>
      <c r="J16" s="11">
        <f t="shared" si="6"/>
        <v>0.02</v>
      </c>
      <c r="K16" s="11">
        <f t="shared" si="6"/>
        <v>0.02</v>
      </c>
      <c r="L16" s="11">
        <f t="shared" si="6"/>
        <v>0.02</v>
      </c>
      <c r="M16" s="11">
        <f t="shared" si="6"/>
        <v>0.02</v>
      </c>
    </row>
    <row r="17" spans="1:13" x14ac:dyDescent="0.25">
      <c r="A17" s="4" t="s">
        <v>19</v>
      </c>
      <c r="B17" s="19">
        <v>0.03</v>
      </c>
      <c r="C17" s="9" t="s">
        <v>11</v>
      </c>
      <c r="D17" s="11">
        <f t="shared" si="6"/>
        <v>0.03</v>
      </c>
      <c r="E17" s="11">
        <f t="shared" si="6"/>
        <v>0.03</v>
      </c>
      <c r="F17" s="11">
        <f t="shared" si="6"/>
        <v>0.03</v>
      </c>
      <c r="G17" s="11">
        <f t="shared" si="6"/>
        <v>0.03</v>
      </c>
      <c r="H17" s="11">
        <f t="shared" si="6"/>
        <v>0.03</v>
      </c>
      <c r="I17" s="11">
        <f t="shared" si="6"/>
        <v>0.03</v>
      </c>
      <c r="J17" s="11">
        <f t="shared" si="6"/>
        <v>0.03</v>
      </c>
      <c r="K17" s="11">
        <f t="shared" si="6"/>
        <v>0.03</v>
      </c>
      <c r="L17" s="11">
        <f t="shared" si="6"/>
        <v>0.03</v>
      </c>
      <c r="M17" s="11">
        <f t="shared" si="6"/>
        <v>0.03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0.05</v>
      </c>
      <c r="C20" s="9" t="s">
        <v>11</v>
      </c>
      <c r="D20" s="11">
        <f t="shared" si="6"/>
        <v>0.05</v>
      </c>
      <c r="E20" s="11">
        <f t="shared" si="6"/>
        <v>0.05</v>
      </c>
      <c r="F20" s="11">
        <f t="shared" si="6"/>
        <v>0.05</v>
      </c>
      <c r="G20" s="11">
        <f t="shared" si="6"/>
        <v>0.05</v>
      </c>
      <c r="H20" s="11">
        <f t="shared" si="6"/>
        <v>0.05</v>
      </c>
      <c r="I20" s="11">
        <f t="shared" si="6"/>
        <v>0.05</v>
      </c>
      <c r="J20" s="11">
        <f t="shared" si="6"/>
        <v>0.05</v>
      </c>
      <c r="K20" s="11">
        <f t="shared" si="6"/>
        <v>0.05</v>
      </c>
      <c r="L20" s="11">
        <f t="shared" si="6"/>
        <v>0.05</v>
      </c>
      <c r="M20" s="11">
        <f t="shared" si="6"/>
        <v>0.05</v>
      </c>
    </row>
    <row r="21" spans="1:13" x14ac:dyDescent="0.25">
      <c r="A21" s="4" t="s">
        <v>30</v>
      </c>
      <c r="B21" s="19">
        <v>0.03</v>
      </c>
      <c r="C21" s="9" t="s">
        <v>11</v>
      </c>
      <c r="D21" s="11">
        <f t="shared" si="6"/>
        <v>0.03</v>
      </c>
      <c r="E21" s="11">
        <f t="shared" si="6"/>
        <v>0.03</v>
      </c>
      <c r="F21" s="11">
        <f t="shared" si="6"/>
        <v>0.03</v>
      </c>
      <c r="G21" s="11">
        <f t="shared" si="6"/>
        <v>0.03</v>
      </c>
      <c r="H21" s="11">
        <f t="shared" si="6"/>
        <v>0.03</v>
      </c>
      <c r="I21" s="11">
        <f t="shared" si="6"/>
        <v>0.03</v>
      </c>
      <c r="J21" s="11">
        <f t="shared" si="6"/>
        <v>0.03</v>
      </c>
      <c r="K21" s="11">
        <f t="shared" si="6"/>
        <v>0.03</v>
      </c>
      <c r="L21" s="11">
        <f t="shared" si="6"/>
        <v>0.03</v>
      </c>
      <c r="M21" s="11">
        <f t="shared" si="6"/>
        <v>0.03</v>
      </c>
    </row>
    <row r="22" spans="1:13" x14ac:dyDescent="0.25">
      <c r="A22" s="4" t="s">
        <v>28</v>
      </c>
      <c r="B22" s="19">
        <v>0.2</v>
      </c>
      <c r="C22" s="9" t="s">
        <v>11</v>
      </c>
      <c r="D22" s="11">
        <f t="shared" si="6"/>
        <v>0.2</v>
      </c>
      <c r="E22" s="11">
        <f t="shared" si="6"/>
        <v>0.2</v>
      </c>
      <c r="F22" s="11">
        <f t="shared" si="6"/>
        <v>0.2</v>
      </c>
      <c r="G22" s="11">
        <f t="shared" si="6"/>
        <v>0.2</v>
      </c>
      <c r="H22" s="11">
        <f t="shared" si="6"/>
        <v>0.2</v>
      </c>
      <c r="I22" s="11">
        <f t="shared" si="6"/>
        <v>0.2</v>
      </c>
      <c r="J22" s="11">
        <f t="shared" si="6"/>
        <v>0.2</v>
      </c>
      <c r="K22" s="11">
        <f t="shared" si="6"/>
        <v>0.2</v>
      </c>
      <c r="L22" s="11">
        <f t="shared" si="6"/>
        <v>0.2</v>
      </c>
      <c r="M22" s="11">
        <f t="shared" si="6"/>
        <v>0.2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956.13440000000014</v>
      </c>
      <c r="F26" s="20">
        <f t="shared" si="8"/>
        <v>1118.6772480000002</v>
      </c>
      <c r="G26" s="20">
        <f t="shared" si="8"/>
        <v>1292.6937088000004</v>
      </c>
      <c r="H26" s="20">
        <f t="shared" si="8"/>
        <v>1344.4014571520004</v>
      </c>
      <c r="I26" s="20">
        <f t="shared" si="8"/>
        <v>1398.1775154380805</v>
      </c>
      <c r="J26" s="20">
        <f t="shared" si="8"/>
        <v>1454.1046160556036</v>
      </c>
      <c r="K26" s="20">
        <f t="shared" si="8"/>
        <v>1512.2688006978281</v>
      </c>
      <c r="L26" s="20">
        <f t="shared" si="8"/>
        <v>1572.7595527257411</v>
      </c>
      <c r="M26" s="20">
        <f t="shared" si="8"/>
        <v>1635.6699348347709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117.67808000000001</v>
      </c>
      <c r="F27" s="20">
        <f t="shared" si="9"/>
        <v>137.6833536</v>
      </c>
      <c r="G27" s="20">
        <f t="shared" si="9"/>
        <v>159.10076416000004</v>
      </c>
      <c r="H27" s="20">
        <f t="shared" si="9"/>
        <v>165.46479472640004</v>
      </c>
      <c r="I27" s="20">
        <f t="shared" si="9"/>
        <v>172.08338651545606</v>
      </c>
      <c r="J27" s="20">
        <f t="shared" si="9"/>
        <v>178.9667219760743</v>
      </c>
      <c r="K27" s="20">
        <f t="shared" si="9"/>
        <v>186.1253908551173</v>
      </c>
      <c r="L27" s="20">
        <f t="shared" si="9"/>
        <v>193.57040648932198</v>
      </c>
      <c r="M27" s="20">
        <f t="shared" si="9"/>
        <v>201.31322274889487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29.419520000000002</v>
      </c>
      <c r="F28" s="20">
        <f t="shared" si="10"/>
        <v>34.420838400000001</v>
      </c>
      <c r="G28" s="20">
        <f t="shared" si="10"/>
        <v>39.77519104000001</v>
      </c>
      <c r="H28" s="20">
        <f t="shared" si="10"/>
        <v>41.366198681600011</v>
      </c>
      <c r="I28" s="20">
        <f t="shared" si="10"/>
        <v>43.020846628864014</v>
      </c>
      <c r="J28" s="20">
        <f t="shared" si="10"/>
        <v>44.741680494018574</v>
      </c>
      <c r="K28" s="20">
        <f t="shared" si="10"/>
        <v>46.531347713779326</v>
      </c>
      <c r="L28" s="20">
        <f t="shared" si="10"/>
        <v>48.392601622330496</v>
      </c>
      <c r="M28" s="20">
        <f t="shared" si="10"/>
        <v>50.328305687223718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44.129280000000001</v>
      </c>
      <c r="F29" s="20">
        <f t="shared" si="11"/>
        <v>51.631257600000005</v>
      </c>
      <c r="G29" s="20">
        <f t="shared" si="11"/>
        <v>59.662786560000008</v>
      </c>
      <c r="H29" s="20">
        <f t="shared" si="11"/>
        <v>62.049298022400009</v>
      </c>
      <c r="I29" s="20">
        <f t="shared" si="11"/>
        <v>64.53126994329601</v>
      </c>
      <c r="J29" s="20">
        <f t="shared" si="11"/>
        <v>67.112520741027865</v>
      </c>
      <c r="K29" s="20">
        <f t="shared" si="11"/>
        <v>69.797021570668988</v>
      </c>
      <c r="L29" s="20">
        <f t="shared" si="11"/>
        <v>72.588902433495733</v>
      </c>
      <c r="M29" s="20">
        <f t="shared" si="11"/>
        <v>75.492458530835577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73.548800000000014</v>
      </c>
      <c r="F32" s="20">
        <f t="shared" si="12"/>
        <v>86.052096000000006</v>
      </c>
      <c r="G32" s="20">
        <f t="shared" si="12"/>
        <v>99.437977600000025</v>
      </c>
      <c r="H32" s="20">
        <f t="shared" si="12"/>
        <v>103.41549670400002</v>
      </c>
      <c r="I32" s="20">
        <f t="shared" si="12"/>
        <v>107.55211657216003</v>
      </c>
      <c r="J32" s="20">
        <f t="shared" si="12"/>
        <v>111.85420123504645</v>
      </c>
      <c r="K32" s="20">
        <f t="shared" si="12"/>
        <v>116.32836928444831</v>
      </c>
      <c r="L32" s="20">
        <f t="shared" si="12"/>
        <v>120.98150405582624</v>
      </c>
      <c r="M32" s="20">
        <f t="shared" si="12"/>
        <v>125.82076421805931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44.129280000000001</v>
      </c>
      <c r="F33" s="20">
        <f t="shared" si="13"/>
        <v>51.631257600000005</v>
      </c>
      <c r="G33" s="20">
        <f t="shared" si="13"/>
        <v>59.662786560000008</v>
      </c>
      <c r="H33" s="20">
        <f t="shared" si="13"/>
        <v>62.049298022400009</v>
      </c>
      <c r="I33" s="20">
        <f t="shared" si="13"/>
        <v>64.53126994329601</v>
      </c>
      <c r="J33" s="20">
        <f t="shared" si="13"/>
        <v>67.112520741027865</v>
      </c>
      <c r="K33" s="20">
        <f t="shared" si="13"/>
        <v>69.797021570668988</v>
      </c>
      <c r="L33" s="20">
        <f t="shared" si="13"/>
        <v>72.588902433495733</v>
      </c>
      <c r="M33" s="20">
        <f t="shared" si="13"/>
        <v>75.492458530835577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294.19520000000006</v>
      </c>
      <c r="F34" s="20">
        <f t="shared" si="14"/>
        <v>344.20838400000002</v>
      </c>
      <c r="G34" s="20">
        <f t="shared" si="14"/>
        <v>397.7519104000001</v>
      </c>
      <c r="H34" s="20">
        <f t="shared" si="14"/>
        <v>413.66198681600008</v>
      </c>
      <c r="I34" s="20">
        <f t="shared" si="14"/>
        <v>430.20846628864012</v>
      </c>
      <c r="J34" s="20">
        <f t="shared" si="14"/>
        <v>447.41680494018578</v>
      </c>
      <c r="K34" s="20">
        <f t="shared" si="14"/>
        <v>465.31347713779326</v>
      </c>
      <c r="L34" s="20">
        <f t="shared" si="14"/>
        <v>483.92601622330494</v>
      </c>
      <c r="M34" s="20">
        <f t="shared" si="14"/>
        <v>503.28305687223724</v>
      </c>
    </row>
    <row r="35" spans="1:13" x14ac:dyDescent="0.25">
      <c r="A35" s="4" t="s">
        <v>20</v>
      </c>
      <c r="B35" s="21">
        <v>83</v>
      </c>
      <c r="C35" s="9" t="s">
        <v>24</v>
      </c>
      <c r="D35" s="22">
        <f>$B$35*D9</f>
        <v>86.320000000000007</v>
      </c>
      <c r="E35" s="22">
        <f t="shared" ref="E35:M35" si="15">$B$35*E9</f>
        <v>89.772800000000004</v>
      </c>
      <c r="F35" s="22">
        <f t="shared" si="15"/>
        <v>93.363712000000007</v>
      </c>
      <c r="G35" s="22">
        <f t="shared" si="15"/>
        <v>97.098260480000022</v>
      </c>
      <c r="H35" s="22">
        <f t="shared" si="15"/>
        <v>100.98219089920003</v>
      </c>
      <c r="I35" s="22">
        <f t="shared" si="15"/>
        <v>105.02147853516803</v>
      </c>
      <c r="J35" s="22">
        <f t="shared" si="15"/>
        <v>109.22233767657475</v>
      </c>
      <c r="K35" s="22">
        <f t="shared" si="15"/>
        <v>113.59123118363775</v>
      </c>
      <c r="L35" s="22">
        <f t="shared" si="15"/>
        <v>118.13488043098327</v>
      </c>
      <c r="M35" s="22">
        <f t="shared" si="15"/>
        <v>122.8602756482226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273</v>
      </c>
      <c r="F36" s="20">
        <f t="shared" si="16"/>
        <v>307</v>
      </c>
      <c r="G36" s="20">
        <f t="shared" si="16"/>
        <v>341</v>
      </c>
      <c r="H36" s="20">
        <f t="shared" si="16"/>
        <v>341</v>
      </c>
      <c r="I36" s="20">
        <f t="shared" si="16"/>
        <v>341</v>
      </c>
      <c r="J36" s="20">
        <f t="shared" si="16"/>
        <v>341</v>
      </c>
      <c r="K36" s="20">
        <f t="shared" si="16"/>
        <v>341</v>
      </c>
      <c r="L36" s="20">
        <f t="shared" si="16"/>
        <v>341</v>
      </c>
      <c r="M36" s="20">
        <f t="shared" si="16"/>
        <v>341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30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120.90213698630139</v>
      </c>
      <c r="F40" s="20">
        <f t="shared" si="18"/>
        <v>141.4555002739726</v>
      </c>
      <c r="G40" s="20">
        <f t="shared" si="18"/>
        <v>163.45968920547949</v>
      </c>
      <c r="H40" s="20">
        <f t="shared" si="18"/>
        <v>169.99807677369867</v>
      </c>
      <c r="I40" s="20">
        <f t="shared" si="18"/>
        <v>176.79799984464663</v>
      </c>
      <c r="J40" s="20">
        <f t="shared" si="18"/>
        <v>183.86991983843251</v>
      </c>
      <c r="K40" s="20">
        <f t="shared" si="18"/>
        <v>191.22471663196984</v>
      </c>
      <c r="L40" s="20">
        <f t="shared" si="18"/>
        <v>198.87370529724859</v>
      </c>
      <c r="M40" s="20">
        <f t="shared" si="18"/>
        <v>206.82865350913855</v>
      </c>
    </row>
    <row r="41" spans="1:13" x14ac:dyDescent="0.25">
      <c r="A41" s="4" t="s">
        <v>33</v>
      </c>
      <c r="B41" s="5">
        <v>5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20.150356164383563</v>
      </c>
      <c r="F41" s="20">
        <f t="shared" si="19"/>
        <v>23.575916712328766</v>
      </c>
      <c r="G41" s="20">
        <f t="shared" si="19"/>
        <v>27.243281534246577</v>
      </c>
      <c r="H41" s="20">
        <f t="shared" si="19"/>
        <v>28.333012795616444</v>
      </c>
      <c r="I41" s="20">
        <f t="shared" si="19"/>
        <v>29.466333307441104</v>
      </c>
      <c r="J41" s="20">
        <f t="shared" si="19"/>
        <v>30.64498663973875</v>
      </c>
      <c r="K41" s="20">
        <f t="shared" si="19"/>
        <v>31.870786105328303</v>
      </c>
      <c r="L41" s="20">
        <f t="shared" si="19"/>
        <v>33.145617549541434</v>
      </c>
      <c r="M41" s="20">
        <f t="shared" si="19"/>
        <v>34.471442251523094</v>
      </c>
    </row>
    <row r="42" spans="1:13" x14ac:dyDescent="0.25">
      <c r="A42" s="4" t="s">
        <v>34</v>
      </c>
      <c r="B42" s="5">
        <v>20</v>
      </c>
      <c r="C42" s="9" t="str">
        <f>CUR_NAME</f>
        <v>млн руб.</v>
      </c>
      <c r="D42" s="20">
        <f t="shared" si="19"/>
        <v>0</v>
      </c>
      <c r="E42" s="20">
        <f t="shared" si="19"/>
        <v>80.601424657534253</v>
      </c>
      <c r="F42" s="20">
        <f t="shared" si="19"/>
        <v>94.303666849315064</v>
      </c>
      <c r="G42" s="20">
        <f t="shared" si="19"/>
        <v>108.97312613698631</v>
      </c>
      <c r="H42" s="20">
        <f t="shared" si="19"/>
        <v>113.33205118246578</v>
      </c>
      <c r="I42" s="20">
        <f t="shared" si="19"/>
        <v>117.86533322976442</v>
      </c>
      <c r="J42" s="20">
        <f t="shared" si="19"/>
        <v>122.579946558955</v>
      </c>
      <c r="K42" s="20">
        <f t="shared" si="19"/>
        <v>127.48314442131321</v>
      </c>
      <c r="L42" s="20">
        <f t="shared" si="19"/>
        <v>132.58247019816574</v>
      </c>
      <c r="M42" s="20">
        <f t="shared" si="19"/>
        <v>137.88576900609237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60.451068493150686</v>
      </c>
      <c r="F44" s="20">
        <f t="shared" ref="F44:M44" si="20">F40+F41-F42</f>
        <v>70.727750136986302</v>
      </c>
      <c r="G44" s="20">
        <f t="shared" si="20"/>
        <v>81.729844602739774</v>
      </c>
      <c r="H44" s="20">
        <f t="shared" si="20"/>
        <v>84.999038386849335</v>
      </c>
      <c r="I44" s="20">
        <f t="shared" si="20"/>
        <v>88.398999922323299</v>
      </c>
      <c r="J44" s="20">
        <f t="shared" si="20"/>
        <v>91.934959919216269</v>
      </c>
      <c r="K44" s="20">
        <f t="shared" si="20"/>
        <v>95.612358315984935</v>
      </c>
      <c r="L44" s="20">
        <f t="shared" si="20"/>
        <v>99.436852648624296</v>
      </c>
      <c r="M44" s="20">
        <f t="shared" si="20"/>
        <v>103.41432675456926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60.451068493150686</v>
      </c>
      <c r="F45" s="20">
        <f t="shared" ref="F45:M45" si="21">F44-E44</f>
        <v>10.276681643835616</v>
      </c>
      <c r="G45" s="20">
        <f t="shared" si="21"/>
        <v>11.002094465753473</v>
      </c>
      <c r="H45" s="20">
        <f t="shared" si="21"/>
        <v>3.2691937841095609</v>
      </c>
      <c r="I45" s="20">
        <f t="shared" si="21"/>
        <v>3.3999615354739632</v>
      </c>
      <c r="J45" s="20">
        <f t="shared" si="21"/>
        <v>3.53595999689297</v>
      </c>
      <c r="K45" s="20">
        <f t="shared" si="21"/>
        <v>3.6773983967686661</v>
      </c>
      <c r="L45" s="20">
        <f t="shared" si="21"/>
        <v>3.824494332639361</v>
      </c>
      <c r="M45" s="20">
        <f t="shared" si="21"/>
        <v>3.9774741059449639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1.5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0.7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2550</v>
      </c>
      <c r="C51" s="9" t="str">
        <f>CUR_NAME</f>
        <v>млн руб.</v>
      </c>
      <c r="D51" s="20">
        <f>$B$49*$B$6*D50</f>
        <v>765</v>
      </c>
      <c r="E51" s="20">
        <f t="shared" ref="E51:M51" si="23">$B$49*$B$6*E50</f>
        <v>1785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0.35000000000000003</v>
      </c>
      <c r="C53" s="9" t="s">
        <v>11</v>
      </c>
      <c r="D53" s="20">
        <f>D$51*$B53</f>
        <v>267.75</v>
      </c>
      <c r="E53" s="20">
        <f t="shared" ref="E53:M53" si="24">E$51*$B53</f>
        <v>624.75000000000011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0.6</v>
      </c>
      <c r="C54" s="9" t="s">
        <v>11</v>
      </c>
      <c r="D54" s="20">
        <f t="shared" ref="D54:M55" si="25">D$51*$B54</f>
        <v>459</v>
      </c>
      <c r="E54" s="20">
        <f t="shared" si="25"/>
        <v>1071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0.05</v>
      </c>
      <c r="C55" s="9" t="s">
        <v>11</v>
      </c>
      <c r="D55" s="20">
        <f t="shared" si="25"/>
        <v>38.25</v>
      </c>
      <c r="E55" s="20">
        <f t="shared" si="25"/>
        <v>89.25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267.75</v>
      </c>
      <c r="E58" s="20">
        <f>D58+E53</f>
        <v>892.50000000000011</v>
      </c>
      <c r="F58" s="20">
        <f t="shared" ref="F58:M58" si="26">E58+F53</f>
        <v>892.50000000000011</v>
      </c>
      <c r="G58" s="20">
        <f t="shared" si="26"/>
        <v>892.50000000000011</v>
      </c>
      <c r="H58" s="20">
        <f t="shared" si="26"/>
        <v>892.50000000000011</v>
      </c>
      <c r="I58" s="20">
        <f t="shared" si="26"/>
        <v>892.50000000000011</v>
      </c>
      <c r="J58" s="20">
        <f t="shared" si="26"/>
        <v>892.50000000000011</v>
      </c>
      <c r="K58" s="20">
        <f t="shared" si="26"/>
        <v>892.50000000000011</v>
      </c>
      <c r="L58" s="20">
        <f t="shared" si="26"/>
        <v>892.50000000000011</v>
      </c>
      <c r="M58" s="20">
        <f t="shared" si="26"/>
        <v>892.50000000000011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459</v>
      </c>
      <c r="E59" s="20">
        <f t="shared" ref="E59:M59" si="28">D59+E54</f>
        <v>1530</v>
      </c>
      <c r="F59" s="20">
        <f t="shared" si="28"/>
        <v>1530</v>
      </c>
      <c r="G59" s="20">
        <f t="shared" si="28"/>
        <v>1530</v>
      </c>
      <c r="H59" s="20">
        <f t="shared" si="28"/>
        <v>1530</v>
      </c>
      <c r="I59" s="20">
        <f t="shared" si="28"/>
        <v>1530</v>
      </c>
      <c r="J59" s="20">
        <f t="shared" si="28"/>
        <v>1530</v>
      </c>
      <c r="K59" s="20">
        <f t="shared" si="28"/>
        <v>1530</v>
      </c>
      <c r="L59" s="20">
        <f t="shared" si="28"/>
        <v>1530</v>
      </c>
      <c r="M59" s="20">
        <f t="shared" si="28"/>
        <v>1530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38.25</v>
      </c>
      <c r="E60" s="20">
        <f t="shared" ref="E60:M60" si="29">D60+E55</f>
        <v>127.5</v>
      </c>
      <c r="F60" s="20">
        <f t="shared" si="29"/>
        <v>127.5</v>
      </c>
      <c r="G60" s="20">
        <f t="shared" si="29"/>
        <v>127.5</v>
      </c>
      <c r="H60" s="20">
        <f t="shared" si="29"/>
        <v>127.5</v>
      </c>
      <c r="I60" s="20">
        <f t="shared" si="29"/>
        <v>127.5</v>
      </c>
      <c r="J60" s="20">
        <f t="shared" si="29"/>
        <v>127.5</v>
      </c>
      <c r="K60" s="20">
        <f t="shared" si="29"/>
        <v>127.5</v>
      </c>
      <c r="L60" s="20">
        <f t="shared" si="29"/>
        <v>127.5</v>
      </c>
      <c r="M60" s="20">
        <f t="shared" si="29"/>
        <v>127.5</v>
      </c>
    </row>
    <row r="62" spans="1:13" x14ac:dyDescent="0.25">
      <c r="A62" s="4" t="s">
        <v>47</v>
      </c>
      <c r="B62" s="4">
        <f>MATCH(0, D50:M50, 0)</f>
        <v>3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44.625000000000007</v>
      </c>
      <c r="G64" s="20">
        <f t="shared" si="30"/>
        <v>44.625000000000007</v>
      </c>
      <c r="H64" s="20">
        <f t="shared" si="30"/>
        <v>44.625000000000007</v>
      </c>
      <c r="I64" s="20">
        <f t="shared" si="30"/>
        <v>44.625000000000007</v>
      </c>
      <c r="J64" s="20">
        <f t="shared" si="30"/>
        <v>44.625000000000007</v>
      </c>
      <c r="K64" s="20">
        <f t="shared" si="30"/>
        <v>44.625000000000007</v>
      </c>
      <c r="L64" s="20">
        <f t="shared" si="30"/>
        <v>44.625000000000007</v>
      </c>
      <c r="M64" s="20">
        <f t="shared" si="30"/>
        <v>44.625000000000007</v>
      </c>
    </row>
    <row r="65" spans="1:13" x14ac:dyDescent="0.25">
      <c r="A65" s="4" t="s">
        <v>43</v>
      </c>
      <c r="B65" s="5">
        <v>20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76.5</v>
      </c>
      <c r="G65" s="20">
        <f t="shared" si="32"/>
        <v>76.5</v>
      </c>
      <c r="H65" s="20">
        <f t="shared" si="32"/>
        <v>76.5</v>
      </c>
      <c r="I65" s="20">
        <f t="shared" si="32"/>
        <v>76.5</v>
      </c>
      <c r="J65" s="20">
        <f t="shared" si="32"/>
        <v>76.5</v>
      </c>
      <c r="K65" s="20">
        <f t="shared" si="32"/>
        <v>76.5</v>
      </c>
      <c r="L65" s="20">
        <f t="shared" si="32"/>
        <v>76.5</v>
      </c>
      <c r="M65" s="20">
        <f t="shared" si="32"/>
        <v>76.5</v>
      </c>
    </row>
    <row r="66" spans="1:13" x14ac:dyDescent="0.25">
      <c r="A66" s="4" t="s">
        <v>44</v>
      </c>
      <c r="B66" s="5">
        <v>10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12.75</v>
      </c>
      <c r="G66" s="20">
        <f t="shared" si="32"/>
        <v>12.75</v>
      </c>
      <c r="H66" s="20">
        <f t="shared" si="32"/>
        <v>12.75</v>
      </c>
      <c r="I66" s="20">
        <f t="shared" si="32"/>
        <v>12.75</v>
      </c>
      <c r="J66" s="20">
        <f t="shared" si="32"/>
        <v>12.75</v>
      </c>
      <c r="K66" s="20">
        <f t="shared" si="32"/>
        <v>12.75</v>
      </c>
      <c r="L66" s="20">
        <f t="shared" si="32"/>
        <v>12.75</v>
      </c>
      <c r="M66" s="20">
        <f t="shared" si="32"/>
        <v>12.75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44.625000000000007</v>
      </c>
      <c r="G69" s="20">
        <f t="shared" si="33"/>
        <v>89.250000000000014</v>
      </c>
      <c r="H69" s="20">
        <f t="shared" si="33"/>
        <v>133.87500000000003</v>
      </c>
      <c r="I69" s="20">
        <f t="shared" si="33"/>
        <v>178.50000000000003</v>
      </c>
      <c r="J69" s="20">
        <f t="shared" si="33"/>
        <v>223.12500000000003</v>
      </c>
      <c r="K69" s="20">
        <f t="shared" si="33"/>
        <v>267.75000000000006</v>
      </c>
      <c r="L69" s="20">
        <f t="shared" si="33"/>
        <v>312.37500000000006</v>
      </c>
      <c r="M69" s="20">
        <f t="shared" si="33"/>
        <v>357.00000000000006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76.5</v>
      </c>
      <c r="G70" s="20">
        <f t="shared" si="35"/>
        <v>153</v>
      </c>
      <c r="H70" s="20">
        <f t="shared" si="35"/>
        <v>229.5</v>
      </c>
      <c r="I70" s="20">
        <f t="shared" si="35"/>
        <v>306</v>
      </c>
      <c r="J70" s="20">
        <f t="shared" si="35"/>
        <v>382.5</v>
      </c>
      <c r="K70" s="20">
        <f t="shared" si="35"/>
        <v>459</v>
      </c>
      <c r="L70" s="20">
        <f t="shared" si="35"/>
        <v>535.5</v>
      </c>
      <c r="M70" s="20">
        <f t="shared" si="35"/>
        <v>612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12.75</v>
      </c>
      <c r="G71" s="20">
        <f t="shared" si="35"/>
        <v>25.5</v>
      </c>
      <c r="H71" s="20">
        <f t="shared" si="35"/>
        <v>38.25</v>
      </c>
      <c r="I71" s="20">
        <f t="shared" si="35"/>
        <v>51</v>
      </c>
      <c r="J71" s="20">
        <f t="shared" si="35"/>
        <v>63.75</v>
      </c>
      <c r="K71" s="20">
        <f t="shared" si="35"/>
        <v>76.5</v>
      </c>
      <c r="L71" s="20">
        <f t="shared" si="35"/>
        <v>89.25</v>
      </c>
      <c r="M71" s="20">
        <f t="shared" si="35"/>
        <v>102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267.75</v>
      </c>
      <c r="E74" s="20">
        <f t="shared" ref="E74:M74" si="36">E58-E69</f>
        <v>892.50000000000011</v>
      </c>
      <c r="F74" s="20">
        <f t="shared" si="36"/>
        <v>847.87500000000011</v>
      </c>
      <c r="G74" s="20">
        <f t="shared" si="36"/>
        <v>803.25000000000011</v>
      </c>
      <c r="H74" s="20">
        <f t="shared" si="36"/>
        <v>758.62500000000011</v>
      </c>
      <c r="I74" s="20">
        <f t="shared" si="36"/>
        <v>714.00000000000011</v>
      </c>
      <c r="J74" s="20">
        <f t="shared" si="36"/>
        <v>669.37500000000011</v>
      </c>
      <c r="K74" s="20">
        <f t="shared" si="36"/>
        <v>624.75</v>
      </c>
      <c r="L74" s="20">
        <f t="shared" si="36"/>
        <v>580.125</v>
      </c>
      <c r="M74" s="20">
        <f t="shared" si="36"/>
        <v>535.5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459</v>
      </c>
      <c r="E75" s="20">
        <f t="shared" si="37"/>
        <v>1530</v>
      </c>
      <c r="F75" s="20">
        <f t="shared" si="37"/>
        <v>1453.5</v>
      </c>
      <c r="G75" s="20">
        <f t="shared" si="37"/>
        <v>1377</v>
      </c>
      <c r="H75" s="20">
        <f t="shared" si="37"/>
        <v>1300.5</v>
      </c>
      <c r="I75" s="20">
        <f t="shared" si="37"/>
        <v>1224</v>
      </c>
      <c r="J75" s="20">
        <f t="shared" si="37"/>
        <v>1147.5</v>
      </c>
      <c r="K75" s="20">
        <f t="shared" si="37"/>
        <v>1071</v>
      </c>
      <c r="L75" s="20">
        <f t="shared" si="37"/>
        <v>994.5</v>
      </c>
      <c r="M75" s="20">
        <f t="shared" si="37"/>
        <v>918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38.25</v>
      </c>
      <c r="E76" s="20">
        <f t="shared" si="37"/>
        <v>127.5</v>
      </c>
      <c r="F76" s="20">
        <f t="shared" si="37"/>
        <v>114.75</v>
      </c>
      <c r="G76" s="20">
        <f t="shared" si="37"/>
        <v>102</v>
      </c>
      <c r="H76" s="20">
        <f t="shared" si="37"/>
        <v>89.25</v>
      </c>
      <c r="I76" s="20">
        <f t="shared" si="37"/>
        <v>76.5</v>
      </c>
      <c r="J76" s="20">
        <f t="shared" si="37"/>
        <v>63.75</v>
      </c>
      <c r="K76" s="20">
        <f t="shared" si="37"/>
        <v>51</v>
      </c>
      <c r="L76" s="20">
        <f t="shared" si="37"/>
        <v>38.25</v>
      </c>
      <c r="M76" s="20">
        <f t="shared" si="37"/>
        <v>25.5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0.2</v>
      </c>
      <c r="C80" s="9" t="s">
        <v>11</v>
      </c>
    </row>
    <row r="81" spans="1:13" x14ac:dyDescent="0.25">
      <c r="A81" s="4" t="s">
        <v>52</v>
      </c>
      <c r="B81" s="26">
        <f>1-B80</f>
        <v>0.8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153</v>
      </c>
      <c r="E83" s="7">
        <f t="shared" ref="E83:M83" si="39">E51*$B$80</f>
        <v>357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153</v>
      </c>
      <c r="E84" s="7">
        <f>D84+E83</f>
        <v>510</v>
      </c>
      <c r="F84" s="7">
        <f t="shared" ref="F84:M84" si="40">E84+F83</f>
        <v>510</v>
      </c>
      <c r="G84" s="7">
        <f t="shared" si="40"/>
        <v>510</v>
      </c>
      <c r="H84" s="7">
        <f t="shared" si="40"/>
        <v>510</v>
      </c>
      <c r="I84" s="7">
        <f t="shared" si="40"/>
        <v>510</v>
      </c>
      <c r="J84" s="7">
        <f t="shared" si="40"/>
        <v>510</v>
      </c>
      <c r="K84" s="7">
        <f t="shared" si="40"/>
        <v>510</v>
      </c>
      <c r="L84" s="7">
        <f t="shared" si="40"/>
        <v>510</v>
      </c>
      <c r="M84" s="7">
        <f t="shared" si="40"/>
        <v>510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0.1</v>
      </c>
      <c r="F85" s="24">
        <v>0.1</v>
      </c>
      <c r="G85" s="24">
        <v>0.1</v>
      </c>
      <c r="H85" s="24">
        <v>0.1</v>
      </c>
      <c r="I85" s="24">
        <v>0.1</v>
      </c>
      <c r="J85" s="24">
        <v>0.1</v>
      </c>
      <c r="K85" s="24">
        <v>0.1</v>
      </c>
      <c r="L85" s="24">
        <v>0.1</v>
      </c>
      <c r="M85" s="24">
        <v>0.1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1">MAX(E123*E85,0)</f>
        <v>16.351586219399465</v>
      </c>
      <c r="F86" s="20">
        <f t="shared" ca="1" si="41"/>
        <v>10.121286411399456</v>
      </c>
      <c r="G86" s="20">
        <f t="shared" ca="1" si="41"/>
        <v>15.378373364843217</v>
      </c>
      <c r="H86" s="20">
        <f t="shared" ca="1" si="41"/>
        <v>17.469749881432342</v>
      </c>
      <c r="I86" s="20">
        <f t="shared" ca="1" si="41"/>
        <v>19.703733472465061</v>
      </c>
      <c r="J86" s="20">
        <f t="shared" ca="1" si="41"/>
        <v>22.066840742971074</v>
      </c>
      <c r="K86" s="20">
        <f t="shared" ca="1" si="41"/>
        <v>24.566012121279339</v>
      </c>
      <c r="L86" s="20">
        <f t="shared" ca="1" si="41"/>
        <v>27.208542588900663</v>
      </c>
      <c r="M86" s="20">
        <f t="shared" ca="1" si="41"/>
        <v>30.002099221109678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650.41105263157863</v>
      </c>
      <c r="E88" s="20">
        <f t="shared" ref="E88:M88" ca="1" si="42">IF(E1&lt;$B$62, MAX(-E145+E138,0), 0)</f>
        <v>1341.2867925185551</v>
      </c>
      <c r="F88" s="20">
        <f t="shared" si="42"/>
        <v>0</v>
      </c>
      <c r="G88" s="20">
        <f t="shared" si="42"/>
        <v>0</v>
      </c>
      <c r="H88" s="20">
        <f t="shared" si="42"/>
        <v>0</v>
      </c>
      <c r="I88" s="20">
        <f t="shared" si="42"/>
        <v>0</v>
      </c>
      <c r="J88" s="20">
        <f t="shared" si="42"/>
        <v>0</v>
      </c>
      <c r="K88" s="20">
        <f t="shared" si="42"/>
        <v>0</v>
      </c>
      <c r="L88" s="20">
        <f t="shared" si="42"/>
        <v>0</v>
      </c>
      <c r="M88" s="20">
        <f t="shared" si="42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3">IF(E1&gt;=$B$62, MIN(MAX(E145-E139,0), E90, (E130-E120+E135)/$B$94+E120), 0)</f>
        <v>0</v>
      </c>
      <c r="F89" s="20">
        <f t="shared" ca="1" si="43"/>
        <v>116.67915756093706</v>
      </c>
      <c r="G89" s="20">
        <f t="shared" ca="1" si="43"/>
        <v>153.18744799529918</v>
      </c>
      <c r="H89" s="20">
        <f t="shared" ca="1" si="43"/>
        <v>174.83834936024405</v>
      </c>
      <c r="I89" s="20">
        <f t="shared" ca="1" si="43"/>
        <v>192.55836728889102</v>
      </c>
      <c r="J89" s="20">
        <f t="shared" ca="1" si="43"/>
        <v>211.43105623948338</v>
      </c>
      <c r="K89" s="20">
        <f t="shared" ca="1" si="43"/>
        <v>231.52175743200368</v>
      </c>
      <c r="L89" s="20">
        <f t="shared" ca="1" si="43"/>
        <v>252.89925921607275</v>
      </c>
      <c r="M89" s="20">
        <f t="shared" ca="1" si="43"/>
        <v>275.63597127269753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650.41105263157863</v>
      </c>
      <c r="E90" s="20">
        <f ca="1">D91+E88</f>
        <v>1991.6978451501336</v>
      </c>
      <c r="F90" s="20">
        <f t="shared" ref="F90:M90" ca="1" si="44">E91+F88</f>
        <v>1991.6978451501336</v>
      </c>
      <c r="G90" s="20">
        <f t="shared" ca="1" si="44"/>
        <v>1875.0186875891966</v>
      </c>
      <c r="H90" s="20">
        <f t="shared" ca="1" si="44"/>
        <v>1721.8312395938979</v>
      </c>
      <c r="I90" s="20">
        <f t="shared" ca="1" si="44"/>
        <v>1546.9928902336683</v>
      </c>
      <c r="J90" s="20">
        <f t="shared" ca="1" si="44"/>
        <v>1354.4345229446383</v>
      </c>
      <c r="K90" s="20">
        <f t="shared" ca="1" si="44"/>
        <v>1143.0034667043597</v>
      </c>
      <c r="L90" s="20">
        <f t="shared" ca="1" si="44"/>
        <v>911.48170929770015</v>
      </c>
      <c r="M90" s="20">
        <f t="shared" ca="1" si="44"/>
        <v>658.58244998290877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650.41105263157863</v>
      </c>
      <c r="E91" s="20">
        <f t="shared" ref="E91:M91" ca="1" si="45">E90-E89</f>
        <v>1991.6978451501336</v>
      </c>
      <c r="F91" s="20">
        <f t="shared" ca="1" si="45"/>
        <v>1875.0186875891966</v>
      </c>
      <c r="G91" s="20">
        <f t="shared" ca="1" si="45"/>
        <v>1721.8312395938974</v>
      </c>
      <c r="H91" s="20">
        <f t="shared" ca="1" si="45"/>
        <v>1546.9928902336537</v>
      </c>
      <c r="I91" s="20">
        <f t="shared" ca="1" si="45"/>
        <v>1354.4345229447772</v>
      </c>
      <c r="J91" s="20">
        <f t="shared" ca="1" si="45"/>
        <v>1143.003466705155</v>
      </c>
      <c r="K91" s="20">
        <f t="shared" ca="1" si="45"/>
        <v>911.48170927235594</v>
      </c>
      <c r="L91" s="20">
        <f t="shared" ca="1" si="45"/>
        <v>658.58245008162737</v>
      </c>
      <c r="M91" s="20">
        <f t="shared" ca="1" si="45"/>
        <v>382.94647871021124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6">$B$92</f>
        <v>0.05</v>
      </c>
      <c r="F92" s="27">
        <f t="shared" si="46"/>
        <v>0.05</v>
      </c>
      <c r="G92" s="27">
        <f t="shared" si="46"/>
        <v>0.05</v>
      </c>
      <c r="H92" s="27">
        <f t="shared" si="46"/>
        <v>0.05</v>
      </c>
      <c r="I92" s="27">
        <f t="shared" si="46"/>
        <v>0.05</v>
      </c>
      <c r="J92" s="27">
        <f t="shared" si="46"/>
        <v>0.05</v>
      </c>
      <c r="K92" s="27">
        <f t="shared" si="46"/>
        <v>0.05</v>
      </c>
      <c r="L92" s="27">
        <f t="shared" si="46"/>
        <v>0.05</v>
      </c>
      <c r="M92" s="27">
        <f t="shared" si="46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32.52055263157893</v>
      </c>
      <c r="E93" s="20">
        <f t="shared" ref="E93:M93" ca="1" si="47">E90*E92</f>
        <v>99.584892257506681</v>
      </c>
      <c r="F93" s="20">
        <f t="shared" ca="1" si="47"/>
        <v>99.584892257506681</v>
      </c>
      <c r="G93" s="20">
        <f t="shared" ca="1" si="47"/>
        <v>93.750934379459835</v>
      </c>
      <c r="H93" s="20">
        <f t="shared" ca="1" si="47"/>
        <v>86.091561979694902</v>
      </c>
      <c r="I93" s="20">
        <f t="shared" ca="1" si="47"/>
        <v>77.349644511683422</v>
      </c>
      <c r="J93" s="20">
        <f t="shared" ca="1" si="47"/>
        <v>67.721726147231919</v>
      </c>
      <c r="K93" s="20">
        <f t="shared" ca="1" si="47"/>
        <v>57.150173335217985</v>
      </c>
      <c r="L93" s="20">
        <f t="shared" ca="1" si="47"/>
        <v>45.574085464885009</v>
      </c>
      <c r="M93" s="20">
        <f t="shared" ca="1" si="47"/>
        <v>32.929122499145443</v>
      </c>
    </row>
    <row r="94" spans="1:13" x14ac:dyDescent="0.25">
      <c r="A94" s="4" t="s">
        <v>63</v>
      </c>
      <c r="B94" s="5">
        <v>1.5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8">IF(E1&gt;=$B$62, IFERROR((E130-E120+E135)/(-E120-E139), "-"), "-")</f>
        <v>-</v>
      </c>
      <c r="F94" s="12">
        <f t="shared" ca="1" si="48"/>
        <v>1.4999999999999998</v>
      </c>
      <c r="G94" s="12">
        <f t="shared" ca="1" si="48"/>
        <v>1.500000000000002</v>
      </c>
      <c r="H94" s="12">
        <f t="shared" ca="1" si="48"/>
        <v>1.5000000000000195</v>
      </c>
      <c r="I94" s="12">
        <f t="shared" ca="1" si="48"/>
        <v>1.4999999999995881</v>
      </c>
      <c r="J94" s="12">
        <f t="shared" ca="1" si="48"/>
        <v>1.5000000000007396</v>
      </c>
      <c r="K94" s="12">
        <f t="shared" ca="1" si="48"/>
        <v>1.5000000000464546</v>
      </c>
      <c r="L94" s="12">
        <f t="shared" ca="1" si="48"/>
        <v>1.4999999995409499</v>
      </c>
      <c r="M94" s="12">
        <f t="shared" ca="1" si="48"/>
        <v>1.4999999979256624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49">E$2</f>
        <v>Год 2</v>
      </c>
      <c r="F96" s="15" t="str">
        <f t="shared" si="49"/>
        <v>Год 3</v>
      </c>
      <c r="G96" s="15" t="str">
        <f t="shared" si="49"/>
        <v>Год 4</v>
      </c>
      <c r="H96" s="15" t="str">
        <f t="shared" si="49"/>
        <v>Год 5</v>
      </c>
      <c r="I96" s="15" t="str">
        <f t="shared" si="49"/>
        <v>Год 6</v>
      </c>
      <c r="J96" s="15" t="str">
        <f t="shared" si="49"/>
        <v>Год 7</v>
      </c>
      <c r="K96" s="15" t="str">
        <f t="shared" si="49"/>
        <v>Год 8</v>
      </c>
      <c r="L96" s="15" t="str">
        <f t="shared" si="49"/>
        <v>Год 9</v>
      </c>
      <c r="M96" s="15" t="str">
        <f t="shared" si="49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0">MAX(E121*$B$98,0)</f>
        <v>40.878965548498662</v>
      </c>
      <c r="F98" s="20">
        <f t="shared" ca="1" si="50"/>
        <v>25.303216028498639</v>
      </c>
      <c r="G98" s="20">
        <f t="shared" ca="1" si="50"/>
        <v>38.445933412108026</v>
      </c>
      <c r="H98" s="20">
        <f t="shared" ca="1" si="50"/>
        <v>43.674374703580902</v>
      </c>
      <c r="I98" s="20">
        <f t="shared" ca="1" si="50"/>
        <v>49.259333681164755</v>
      </c>
      <c r="J98" s="20">
        <f t="shared" ca="1" si="50"/>
        <v>55.167101857403807</v>
      </c>
      <c r="K98" s="20">
        <f t="shared" ca="1" si="50"/>
        <v>61.415030303106874</v>
      </c>
      <c r="L98" s="20">
        <f t="shared" ca="1" si="50"/>
        <v>68.021356476223858</v>
      </c>
      <c r="M98" s="20">
        <f t="shared" ca="1" si="50"/>
        <v>75.005248033450002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5.8904999999999994</v>
      </c>
      <c r="E99" s="20">
        <f t="shared" ref="E99:M99" si="51">E74*$B$99</f>
        <v>19.635000000000002</v>
      </c>
      <c r="F99" s="20">
        <f t="shared" si="51"/>
        <v>18.65325</v>
      </c>
      <c r="G99" s="20">
        <f t="shared" si="51"/>
        <v>17.671500000000002</v>
      </c>
      <c r="H99" s="20">
        <f t="shared" si="51"/>
        <v>16.68975</v>
      </c>
      <c r="I99" s="20">
        <f t="shared" si="51"/>
        <v>15.708000000000002</v>
      </c>
      <c r="J99" s="20">
        <f t="shared" si="51"/>
        <v>14.726250000000002</v>
      </c>
      <c r="K99" s="20">
        <f t="shared" si="51"/>
        <v>13.744499999999999</v>
      </c>
      <c r="L99" s="20">
        <f t="shared" si="51"/>
        <v>12.762749999999999</v>
      </c>
      <c r="M99" s="20">
        <f t="shared" si="51"/>
        <v>11.780999999999999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2">E34*$B$100</f>
        <v>88.258560000000017</v>
      </c>
      <c r="F100" s="20">
        <f t="shared" si="52"/>
        <v>103.26251520000001</v>
      </c>
      <c r="G100" s="20">
        <f t="shared" si="52"/>
        <v>119.32557312000003</v>
      </c>
      <c r="H100" s="20">
        <f t="shared" si="52"/>
        <v>124.09859604480002</v>
      </c>
      <c r="I100" s="20">
        <f t="shared" si="52"/>
        <v>129.06253988659202</v>
      </c>
      <c r="J100" s="20">
        <f t="shared" si="52"/>
        <v>134.22504148205573</v>
      </c>
      <c r="K100" s="20">
        <f t="shared" si="52"/>
        <v>139.59404314133798</v>
      </c>
      <c r="L100" s="20">
        <f t="shared" si="52"/>
        <v>145.17780486699147</v>
      </c>
      <c r="M100" s="20">
        <f t="shared" si="52"/>
        <v>150.98491706167115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3">E34*$B$101</f>
        <v>38.245376000000007</v>
      </c>
      <c r="F101" s="20">
        <f t="shared" si="53"/>
        <v>44.747089920000008</v>
      </c>
      <c r="G101" s="20">
        <f t="shared" si="53"/>
        <v>51.707748352000017</v>
      </c>
      <c r="H101" s="20">
        <f t="shared" si="53"/>
        <v>53.776058286080016</v>
      </c>
      <c r="I101" s="20">
        <f t="shared" si="53"/>
        <v>55.927100617523216</v>
      </c>
      <c r="J101" s="20">
        <f t="shared" si="53"/>
        <v>58.164184642224157</v>
      </c>
      <c r="K101" s="20">
        <f t="shared" si="53"/>
        <v>60.490752027913125</v>
      </c>
      <c r="L101" s="20">
        <f t="shared" si="53"/>
        <v>62.910382109029648</v>
      </c>
      <c r="M101" s="20">
        <f t="shared" si="53"/>
        <v>65.426797393390842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4">E10*$B$103</f>
        <v>294.19520000000006</v>
      </c>
      <c r="F104" s="20">
        <f t="shared" si="54"/>
        <v>344.20838400000002</v>
      </c>
      <c r="G104" s="20">
        <f t="shared" si="54"/>
        <v>397.7519104000001</v>
      </c>
      <c r="H104" s="20">
        <f t="shared" si="54"/>
        <v>413.66198681600008</v>
      </c>
      <c r="I104" s="20">
        <f t="shared" si="54"/>
        <v>430.20846628864012</v>
      </c>
      <c r="J104" s="20">
        <f t="shared" si="54"/>
        <v>447.41680494018578</v>
      </c>
      <c r="K104" s="20">
        <f t="shared" si="54"/>
        <v>465.31347713779326</v>
      </c>
      <c r="L104" s="20">
        <f t="shared" si="54"/>
        <v>483.92601622330494</v>
      </c>
      <c r="M104" s="20">
        <f t="shared" si="54"/>
        <v>503.28305687223724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5">-$B$103*(SUM(E26:E29)-E34)</f>
        <v>-170.633216</v>
      </c>
      <c r="F105" s="20">
        <f t="shared" si="55"/>
        <v>-199.64086272000006</v>
      </c>
      <c r="G105" s="20">
        <f t="shared" si="55"/>
        <v>-230.6961080320001</v>
      </c>
      <c r="H105" s="20">
        <f t="shared" si="55"/>
        <v>-239.9239523532801</v>
      </c>
      <c r="I105" s="20">
        <f t="shared" si="55"/>
        <v>-249.5209104474113</v>
      </c>
      <c r="J105" s="20">
        <f t="shared" si="55"/>
        <v>-259.50174686530767</v>
      </c>
      <c r="K105" s="20">
        <f t="shared" si="55"/>
        <v>-269.88181673992005</v>
      </c>
      <c r="L105" s="20">
        <f t="shared" si="55"/>
        <v>-280.6770894095169</v>
      </c>
      <c r="M105" s="20">
        <f t="shared" si="55"/>
        <v>-291.90417298589756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-153</v>
      </c>
      <c r="E106" s="20">
        <f t="shared" ref="E106:M106" si="56">-$B$103*SUM(E53:E55)</f>
        <v>-357</v>
      </c>
      <c r="F106" s="20">
        <f t="shared" si="56"/>
        <v>0</v>
      </c>
      <c r="G106" s="20">
        <f t="shared" si="56"/>
        <v>0</v>
      </c>
      <c r="H106" s="20">
        <f t="shared" si="56"/>
        <v>0</v>
      </c>
      <c r="I106" s="20">
        <f t="shared" si="56"/>
        <v>0</v>
      </c>
      <c r="J106" s="20">
        <f t="shared" si="56"/>
        <v>0</v>
      </c>
      <c r="K106" s="20">
        <f t="shared" si="56"/>
        <v>0</v>
      </c>
      <c r="L106" s="20">
        <f t="shared" si="56"/>
        <v>0</v>
      </c>
      <c r="M106" s="20">
        <f t="shared" si="56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-153</v>
      </c>
      <c r="E107" s="20">
        <f t="shared" ref="E107:M107" si="57">SUM(E104:E106)</f>
        <v>-233.43801599999995</v>
      </c>
      <c r="F107" s="20">
        <f t="shared" si="57"/>
        <v>144.56752127999997</v>
      </c>
      <c r="G107" s="20">
        <f t="shared" si="57"/>
        <v>167.055802368</v>
      </c>
      <c r="H107" s="20">
        <f t="shared" si="57"/>
        <v>173.73803446271998</v>
      </c>
      <c r="I107" s="20">
        <f t="shared" si="57"/>
        <v>180.68755584122883</v>
      </c>
      <c r="J107" s="20">
        <f t="shared" si="57"/>
        <v>187.91505807487812</v>
      </c>
      <c r="K107" s="20">
        <f t="shared" si="57"/>
        <v>195.4316603978732</v>
      </c>
      <c r="L107" s="20">
        <f t="shared" si="57"/>
        <v>203.24892681378805</v>
      </c>
      <c r="M107" s="20">
        <f t="shared" si="57"/>
        <v>211.37888388633968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49"/>
        <v>Год 2</v>
      </c>
      <c r="F109" s="15" t="str">
        <f t="shared" si="49"/>
        <v>Год 3</v>
      </c>
      <c r="G109" s="15" t="str">
        <f t="shared" si="49"/>
        <v>Год 4</v>
      </c>
      <c r="H109" s="15" t="str">
        <f t="shared" si="49"/>
        <v>Год 5</v>
      </c>
      <c r="I109" s="15" t="str">
        <f t="shared" si="49"/>
        <v>Год 6</v>
      </c>
      <c r="J109" s="15" t="str">
        <f t="shared" si="49"/>
        <v>Год 7</v>
      </c>
      <c r="K109" s="15" t="str">
        <f t="shared" si="49"/>
        <v>Год 8</v>
      </c>
      <c r="L109" s="15" t="str">
        <f t="shared" si="49"/>
        <v>Год 9</v>
      </c>
      <c r="M109" s="15" t="str">
        <f t="shared" si="49"/>
        <v>Год 10</v>
      </c>
    </row>
    <row r="111" spans="1:13" x14ac:dyDescent="0.25">
      <c r="A111" s="4" t="s">
        <v>66</v>
      </c>
      <c r="C111" s="9" t="str">
        <f t="shared" ref="C111:C117" si="58">CUR_NAME</f>
        <v>млн руб.</v>
      </c>
      <c r="D111" s="20">
        <f t="shared" ref="D111:M111" si="59">D10</f>
        <v>0</v>
      </c>
      <c r="E111" s="20">
        <f t="shared" si="59"/>
        <v>1470.9760000000001</v>
      </c>
      <c r="F111" s="20">
        <f t="shared" si="59"/>
        <v>1721.0419200000001</v>
      </c>
      <c r="G111" s="20">
        <f t="shared" si="59"/>
        <v>1988.7595520000004</v>
      </c>
      <c r="H111" s="20">
        <f t="shared" si="59"/>
        <v>2068.3099340800004</v>
      </c>
      <c r="I111" s="20">
        <f t="shared" si="59"/>
        <v>2151.0423314432005</v>
      </c>
      <c r="J111" s="20">
        <f t="shared" si="59"/>
        <v>2237.0840247009287</v>
      </c>
      <c r="K111" s="20">
        <f t="shared" si="59"/>
        <v>2326.5673856889662</v>
      </c>
      <c r="L111" s="20">
        <f t="shared" si="59"/>
        <v>2419.6300811165247</v>
      </c>
      <c r="M111" s="20">
        <f t="shared" si="59"/>
        <v>2516.415284361186</v>
      </c>
    </row>
    <row r="112" spans="1:13" x14ac:dyDescent="0.25">
      <c r="A112" s="4" t="s">
        <v>16</v>
      </c>
      <c r="C112" s="9" t="str">
        <f t="shared" si="58"/>
        <v>млн руб.</v>
      </c>
      <c r="D112" s="20">
        <f t="shared" ref="D112:M112" si="60">-D26</f>
        <v>0</v>
      </c>
      <c r="E112" s="20">
        <f t="shared" si="60"/>
        <v>-956.13440000000014</v>
      </c>
      <c r="F112" s="20">
        <f t="shared" si="60"/>
        <v>-1118.6772480000002</v>
      </c>
      <c r="G112" s="20">
        <f t="shared" si="60"/>
        <v>-1292.6937088000004</v>
      </c>
      <c r="H112" s="20">
        <f t="shared" si="60"/>
        <v>-1344.4014571520004</v>
      </c>
      <c r="I112" s="20">
        <f t="shared" si="60"/>
        <v>-1398.1775154380805</v>
      </c>
      <c r="J112" s="20">
        <f t="shared" si="60"/>
        <v>-1454.1046160556036</v>
      </c>
      <c r="K112" s="20">
        <f t="shared" si="60"/>
        <v>-1512.2688006978281</v>
      </c>
      <c r="L112" s="20">
        <f t="shared" si="60"/>
        <v>-1572.7595527257411</v>
      </c>
      <c r="M112" s="20">
        <f t="shared" si="60"/>
        <v>-1635.6699348347709</v>
      </c>
    </row>
    <row r="113" spans="1:13" x14ac:dyDescent="0.25">
      <c r="A113" s="4" t="s">
        <v>17</v>
      </c>
      <c r="C113" s="9" t="str">
        <f t="shared" si="58"/>
        <v>млн руб.</v>
      </c>
      <c r="D113" s="20">
        <f>-D27</f>
        <v>0</v>
      </c>
      <c r="E113" s="20">
        <f t="shared" ref="E113:M113" si="61">-E27</f>
        <v>-117.67808000000001</v>
      </c>
      <c r="F113" s="20">
        <f t="shared" si="61"/>
        <v>-137.6833536</v>
      </c>
      <c r="G113" s="20">
        <f t="shared" si="61"/>
        <v>-159.10076416000004</v>
      </c>
      <c r="H113" s="20">
        <f t="shared" si="61"/>
        <v>-165.46479472640004</v>
      </c>
      <c r="I113" s="20">
        <f t="shared" si="61"/>
        <v>-172.08338651545606</v>
      </c>
      <c r="J113" s="20">
        <f t="shared" si="61"/>
        <v>-178.9667219760743</v>
      </c>
      <c r="K113" s="20">
        <f t="shared" si="61"/>
        <v>-186.1253908551173</v>
      </c>
      <c r="L113" s="20">
        <f t="shared" si="61"/>
        <v>-193.57040648932198</v>
      </c>
      <c r="M113" s="20">
        <f t="shared" si="61"/>
        <v>-201.31322274889487</v>
      </c>
    </row>
    <row r="114" spans="1:13" x14ac:dyDescent="0.25">
      <c r="A114" s="4" t="s">
        <v>18</v>
      </c>
      <c r="C114" s="9" t="str">
        <f t="shared" si="58"/>
        <v>млн руб.</v>
      </c>
      <c r="D114" s="20">
        <f>-D28</f>
        <v>0</v>
      </c>
      <c r="E114" s="20">
        <f t="shared" ref="E114:M114" si="62">-E28</f>
        <v>-29.419520000000002</v>
      </c>
      <c r="F114" s="20">
        <f t="shared" si="62"/>
        <v>-34.420838400000001</v>
      </c>
      <c r="G114" s="20">
        <f t="shared" si="62"/>
        <v>-39.77519104000001</v>
      </c>
      <c r="H114" s="20">
        <f t="shared" si="62"/>
        <v>-41.366198681600011</v>
      </c>
      <c r="I114" s="20">
        <f t="shared" si="62"/>
        <v>-43.020846628864014</v>
      </c>
      <c r="J114" s="20">
        <f t="shared" si="62"/>
        <v>-44.741680494018574</v>
      </c>
      <c r="K114" s="20">
        <f t="shared" si="62"/>
        <v>-46.531347713779326</v>
      </c>
      <c r="L114" s="20">
        <f t="shared" si="62"/>
        <v>-48.392601622330496</v>
      </c>
      <c r="M114" s="20">
        <f t="shared" si="62"/>
        <v>-50.328305687223718</v>
      </c>
    </row>
    <row r="115" spans="1:13" x14ac:dyDescent="0.25">
      <c r="A115" s="4" t="s">
        <v>19</v>
      </c>
      <c r="C115" s="9" t="str">
        <f t="shared" si="58"/>
        <v>млн руб.</v>
      </c>
      <c r="D115" s="20">
        <f>-D29</f>
        <v>0</v>
      </c>
      <c r="E115" s="20">
        <f t="shared" ref="E115:M115" si="63">-E29</f>
        <v>-44.129280000000001</v>
      </c>
      <c r="F115" s="20">
        <f t="shared" si="63"/>
        <v>-51.631257600000005</v>
      </c>
      <c r="G115" s="20">
        <f t="shared" si="63"/>
        <v>-59.662786560000008</v>
      </c>
      <c r="H115" s="20">
        <f t="shared" si="63"/>
        <v>-62.049298022400009</v>
      </c>
      <c r="I115" s="20">
        <f t="shared" si="63"/>
        <v>-64.53126994329601</v>
      </c>
      <c r="J115" s="20">
        <f t="shared" si="63"/>
        <v>-67.112520741027865</v>
      </c>
      <c r="K115" s="20">
        <f t="shared" si="63"/>
        <v>-69.797021570668988</v>
      </c>
      <c r="L115" s="20">
        <f t="shared" si="63"/>
        <v>-72.588902433495733</v>
      </c>
      <c r="M115" s="20">
        <f t="shared" si="63"/>
        <v>-75.492458530835577</v>
      </c>
    </row>
    <row r="116" spans="1:13" x14ac:dyDescent="0.25">
      <c r="A116" s="4" t="s">
        <v>67</v>
      </c>
      <c r="C116" s="9" t="str">
        <f t="shared" si="58"/>
        <v>млн руб.</v>
      </c>
      <c r="D116" s="20">
        <f t="shared" ref="D116:M116" si="64">-D99</f>
        <v>-5.8904999999999994</v>
      </c>
      <c r="E116" s="20">
        <f t="shared" si="64"/>
        <v>-19.635000000000002</v>
      </c>
      <c r="F116" s="20">
        <f t="shared" si="64"/>
        <v>-18.65325</v>
      </c>
      <c r="G116" s="20">
        <f t="shared" si="64"/>
        <v>-17.671500000000002</v>
      </c>
      <c r="H116" s="20">
        <f t="shared" si="64"/>
        <v>-16.68975</v>
      </c>
      <c r="I116" s="20">
        <f t="shared" si="64"/>
        <v>-15.708000000000002</v>
      </c>
      <c r="J116" s="20">
        <f t="shared" si="64"/>
        <v>-14.726250000000002</v>
      </c>
      <c r="K116" s="20">
        <f t="shared" si="64"/>
        <v>-13.744499999999999</v>
      </c>
      <c r="L116" s="20">
        <f t="shared" si="64"/>
        <v>-12.762749999999999</v>
      </c>
      <c r="M116" s="20">
        <f t="shared" si="64"/>
        <v>-11.780999999999999</v>
      </c>
    </row>
    <row r="117" spans="1:13" x14ac:dyDescent="0.25">
      <c r="A117" s="28" t="s">
        <v>68</v>
      </c>
      <c r="C117" s="9" t="str">
        <f t="shared" si="58"/>
        <v>млн руб.</v>
      </c>
      <c r="D117" s="13">
        <f>SUM(D111:D116)</f>
        <v>-5.8904999999999994</v>
      </c>
      <c r="E117" s="13">
        <f t="shared" ref="E117:M117" si="65">SUM(E111:E116)</f>
        <v>303.97971999999999</v>
      </c>
      <c r="F117" s="13">
        <f t="shared" si="65"/>
        <v>359.97597239999988</v>
      </c>
      <c r="G117" s="13">
        <f t="shared" si="65"/>
        <v>419.85560143999999</v>
      </c>
      <c r="H117" s="13">
        <f t="shared" si="65"/>
        <v>438.33843549759996</v>
      </c>
      <c r="I117" s="13">
        <f t="shared" si="65"/>
        <v>457.52131291750396</v>
      </c>
      <c r="J117" s="13">
        <f t="shared" si="65"/>
        <v>477.4322354342043</v>
      </c>
      <c r="K117" s="13">
        <f t="shared" si="65"/>
        <v>498.10032485157251</v>
      </c>
      <c r="L117" s="13">
        <f t="shared" si="65"/>
        <v>519.55586784563548</v>
      </c>
      <c r="M117" s="13">
        <f t="shared" si="65"/>
        <v>541.83036255946092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6">-SUM(D64:D66)</f>
        <v>0</v>
      </c>
      <c r="E119" s="20">
        <f t="shared" si="66"/>
        <v>0</v>
      </c>
      <c r="F119" s="20">
        <f t="shared" si="66"/>
        <v>-133.875</v>
      </c>
      <c r="G119" s="20">
        <f t="shared" si="66"/>
        <v>-133.875</v>
      </c>
      <c r="H119" s="20">
        <f t="shared" si="66"/>
        <v>-133.875</v>
      </c>
      <c r="I119" s="20">
        <f t="shared" si="66"/>
        <v>-133.875</v>
      </c>
      <c r="J119" s="20">
        <f t="shared" si="66"/>
        <v>-133.875</v>
      </c>
      <c r="K119" s="20">
        <f t="shared" si="66"/>
        <v>-133.875</v>
      </c>
      <c r="L119" s="20">
        <f t="shared" si="66"/>
        <v>-133.875</v>
      </c>
      <c r="M119" s="20">
        <f t="shared" si="66"/>
        <v>-133.875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7">-D93</f>
        <v>-32.52055263157893</v>
      </c>
      <c r="E120" s="20">
        <f t="shared" ca="1" si="67"/>
        <v>-99.584892257506681</v>
      </c>
      <c r="F120" s="20">
        <f t="shared" ca="1" si="67"/>
        <v>-99.584892257506681</v>
      </c>
      <c r="G120" s="20">
        <f t="shared" ca="1" si="67"/>
        <v>-93.750934379459835</v>
      </c>
      <c r="H120" s="20">
        <f t="shared" ca="1" si="67"/>
        <v>-86.091561979694902</v>
      </c>
      <c r="I120" s="20">
        <f t="shared" ca="1" si="67"/>
        <v>-77.349644511683422</v>
      </c>
      <c r="J120" s="20">
        <f t="shared" ca="1" si="67"/>
        <v>-67.721726147231919</v>
      </c>
      <c r="K120" s="20">
        <f t="shared" ca="1" si="67"/>
        <v>-57.150173335217985</v>
      </c>
      <c r="L120" s="20">
        <f t="shared" ca="1" si="67"/>
        <v>-45.574085464885009</v>
      </c>
      <c r="M120" s="20">
        <f t="shared" ca="1" si="67"/>
        <v>-32.929122499145443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-38.411052631578926</v>
      </c>
      <c r="E121" s="20">
        <f t="shared" ref="E121:M121" ca="1" si="68">SUM(E117:E120)</f>
        <v>204.39482774249331</v>
      </c>
      <c r="F121" s="20">
        <f t="shared" ca="1" si="68"/>
        <v>126.51608014249319</v>
      </c>
      <c r="G121" s="20">
        <f t="shared" ca="1" si="68"/>
        <v>192.22966706054015</v>
      </c>
      <c r="H121" s="20">
        <f t="shared" ca="1" si="68"/>
        <v>218.37187351790504</v>
      </c>
      <c r="I121" s="20">
        <f t="shared" ca="1" si="68"/>
        <v>246.29666840582053</v>
      </c>
      <c r="J121" s="20">
        <f t="shared" ca="1" si="68"/>
        <v>275.83550928697241</v>
      </c>
      <c r="K121" s="20">
        <f t="shared" ca="1" si="68"/>
        <v>307.07515151635454</v>
      </c>
      <c r="L121" s="20">
        <f t="shared" ca="1" si="68"/>
        <v>340.10678238075047</v>
      </c>
      <c r="M121" s="20">
        <f t="shared" ca="1" si="68"/>
        <v>375.0262400603155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69">-D98</f>
        <v>0</v>
      </c>
      <c r="E122" s="20">
        <f t="shared" ca="1" si="69"/>
        <v>-40.878965548498662</v>
      </c>
      <c r="F122" s="20">
        <f t="shared" ca="1" si="69"/>
        <v>-25.303216028498639</v>
      </c>
      <c r="G122" s="20">
        <f t="shared" ca="1" si="69"/>
        <v>-38.445933412108026</v>
      </c>
      <c r="H122" s="20">
        <f t="shared" ca="1" si="69"/>
        <v>-43.674374703580902</v>
      </c>
      <c r="I122" s="20">
        <f t="shared" ca="1" si="69"/>
        <v>-49.259333681164755</v>
      </c>
      <c r="J122" s="20">
        <f t="shared" ca="1" si="69"/>
        <v>-55.167101857403807</v>
      </c>
      <c r="K122" s="20">
        <f t="shared" ca="1" si="69"/>
        <v>-61.415030303106874</v>
      </c>
      <c r="L122" s="20">
        <f t="shared" ca="1" si="69"/>
        <v>-68.021356476223858</v>
      </c>
      <c r="M122" s="20">
        <f t="shared" ca="1" si="69"/>
        <v>-75.005248033450002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-38.411052631578926</v>
      </c>
      <c r="E123" s="13">
        <f t="shared" ref="E123:M123" ca="1" si="70">SUM(E121:E122)</f>
        <v>163.51586219399465</v>
      </c>
      <c r="F123" s="13">
        <f t="shared" ca="1" si="70"/>
        <v>101.21286411399456</v>
      </c>
      <c r="G123" s="13">
        <f t="shared" ca="1" si="70"/>
        <v>153.78373364843213</v>
      </c>
      <c r="H123" s="13">
        <f t="shared" ca="1" si="70"/>
        <v>174.69749881432415</v>
      </c>
      <c r="I123" s="13">
        <f t="shared" ca="1" si="70"/>
        <v>197.03733472465578</v>
      </c>
      <c r="J123" s="13">
        <f t="shared" ca="1" si="70"/>
        <v>220.66840742956862</v>
      </c>
      <c r="K123" s="13">
        <f t="shared" ca="1" si="70"/>
        <v>245.66012121324766</v>
      </c>
      <c r="L123" s="13">
        <f t="shared" ca="1" si="70"/>
        <v>272.08542590452663</v>
      </c>
      <c r="M123" s="13">
        <f t="shared" ca="1" si="70"/>
        <v>300.02099202686549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1">E$2</f>
        <v>Год 2</v>
      </c>
      <c r="F125" s="15" t="str">
        <f t="shared" si="71"/>
        <v>Год 3</v>
      </c>
      <c r="G125" s="15" t="str">
        <f t="shared" si="71"/>
        <v>Год 4</v>
      </c>
      <c r="H125" s="15" t="str">
        <f t="shared" si="71"/>
        <v>Год 5</v>
      </c>
      <c r="I125" s="15" t="str">
        <f t="shared" si="71"/>
        <v>Год 6</v>
      </c>
      <c r="J125" s="15" t="str">
        <f t="shared" si="71"/>
        <v>Год 7</v>
      </c>
      <c r="K125" s="15" t="str">
        <f t="shared" si="71"/>
        <v>Год 8</v>
      </c>
      <c r="L125" s="15" t="str">
        <f t="shared" si="71"/>
        <v>Год 9</v>
      </c>
      <c r="M125" s="15" t="str">
        <f t="shared" si="71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-38.411052631578926</v>
      </c>
      <c r="E127" s="20">
        <f t="shared" ref="E127:M127" ca="1" si="72">E123</f>
        <v>163.51586219399465</v>
      </c>
      <c r="F127" s="20">
        <f t="shared" ca="1" si="72"/>
        <v>101.21286411399456</v>
      </c>
      <c r="G127" s="20">
        <f t="shared" ca="1" si="72"/>
        <v>153.78373364843213</v>
      </c>
      <c r="H127" s="20">
        <f t="shared" ca="1" si="72"/>
        <v>174.69749881432415</v>
      </c>
      <c r="I127" s="20">
        <f t="shared" ca="1" si="72"/>
        <v>197.03733472465578</v>
      </c>
      <c r="J127" s="20">
        <f t="shared" ca="1" si="72"/>
        <v>220.66840742956862</v>
      </c>
      <c r="K127" s="20">
        <f t="shared" ca="1" si="72"/>
        <v>245.66012121324766</v>
      </c>
      <c r="L127" s="20">
        <f t="shared" ca="1" si="72"/>
        <v>272.08542590452663</v>
      </c>
      <c r="M127" s="20">
        <f t="shared" ca="1" si="72"/>
        <v>300.02099202686549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3">-E119</f>
        <v>0</v>
      </c>
      <c r="F128" s="20">
        <f t="shared" si="73"/>
        <v>133.875</v>
      </c>
      <c r="G128" s="20">
        <f t="shared" si="73"/>
        <v>133.875</v>
      </c>
      <c r="H128" s="20">
        <f t="shared" si="73"/>
        <v>133.875</v>
      </c>
      <c r="I128" s="20">
        <f t="shared" si="73"/>
        <v>133.875</v>
      </c>
      <c r="J128" s="20">
        <f t="shared" si="73"/>
        <v>133.875</v>
      </c>
      <c r="K128" s="20">
        <f t="shared" si="73"/>
        <v>133.875</v>
      </c>
      <c r="L128" s="20">
        <f t="shared" si="73"/>
        <v>133.875</v>
      </c>
      <c r="M128" s="20">
        <f t="shared" si="73"/>
        <v>133.875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4">-D45</f>
        <v>0</v>
      </c>
      <c r="E129" s="20">
        <f t="shared" si="74"/>
        <v>-60.451068493150686</v>
      </c>
      <c r="F129" s="20">
        <f t="shared" si="74"/>
        <v>-10.276681643835616</v>
      </c>
      <c r="G129" s="20">
        <f t="shared" si="74"/>
        <v>-11.002094465753473</v>
      </c>
      <c r="H129" s="20">
        <f t="shared" si="74"/>
        <v>-3.2691937841095609</v>
      </c>
      <c r="I129" s="20">
        <f t="shared" si="74"/>
        <v>-3.3999615354739632</v>
      </c>
      <c r="J129" s="20">
        <f t="shared" si="74"/>
        <v>-3.53595999689297</v>
      </c>
      <c r="K129" s="20">
        <f t="shared" si="74"/>
        <v>-3.6773983967686661</v>
      </c>
      <c r="L129" s="20">
        <f t="shared" si="74"/>
        <v>-3.824494332639361</v>
      </c>
      <c r="M129" s="20">
        <f t="shared" si="74"/>
        <v>-3.9774741059449639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-38.411052631578926</v>
      </c>
      <c r="E130" s="13">
        <f t="shared" ref="E130:M130" ca="1" si="75">SUM(E127:E129)</f>
        <v>103.06479370084396</v>
      </c>
      <c r="F130" s="13">
        <f t="shared" ca="1" si="75"/>
        <v>224.81118247015894</v>
      </c>
      <c r="G130" s="13">
        <f t="shared" ca="1" si="75"/>
        <v>276.65663918267865</v>
      </c>
      <c r="H130" s="13">
        <f t="shared" ca="1" si="75"/>
        <v>305.30330503021457</v>
      </c>
      <c r="I130" s="13">
        <f t="shared" ca="1" si="75"/>
        <v>327.51237318918186</v>
      </c>
      <c r="J130" s="13">
        <f t="shared" ca="1" si="75"/>
        <v>351.00744743267563</v>
      </c>
      <c r="K130" s="13">
        <f t="shared" ca="1" si="75"/>
        <v>375.85772281647894</v>
      </c>
      <c r="L130" s="13">
        <f t="shared" ca="1" si="75"/>
        <v>402.13593157188728</v>
      </c>
      <c r="M130" s="13">
        <f t="shared" ca="1" si="75"/>
        <v>429.91851792092052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6">-D53</f>
        <v>-267.75</v>
      </c>
      <c r="E132" s="20">
        <f t="shared" si="76"/>
        <v>-624.75000000000011</v>
      </c>
      <c r="F132" s="20">
        <f t="shared" si="76"/>
        <v>0</v>
      </c>
      <c r="G132" s="20">
        <f t="shared" si="76"/>
        <v>0</v>
      </c>
      <c r="H132" s="20">
        <f t="shared" si="76"/>
        <v>0</v>
      </c>
      <c r="I132" s="20">
        <f t="shared" si="76"/>
        <v>0</v>
      </c>
      <c r="J132" s="20">
        <f t="shared" si="76"/>
        <v>0</v>
      </c>
      <c r="K132" s="20">
        <f t="shared" si="76"/>
        <v>0</v>
      </c>
      <c r="L132" s="20">
        <f t="shared" si="76"/>
        <v>0</v>
      </c>
      <c r="M132" s="20">
        <f t="shared" si="76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-459</v>
      </c>
      <c r="E133" s="20">
        <f t="shared" ref="E133:M133" si="77">-E54</f>
        <v>-1071</v>
      </c>
      <c r="F133" s="20">
        <f t="shared" si="77"/>
        <v>0</v>
      </c>
      <c r="G133" s="20">
        <f t="shared" si="77"/>
        <v>0</v>
      </c>
      <c r="H133" s="20">
        <f t="shared" si="77"/>
        <v>0</v>
      </c>
      <c r="I133" s="20">
        <f t="shared" si="77"/>
        <v>0</v>
      </c>
      <c r="J133" s="20">
        <f t="shared" si="77"/>
        <v>0</v>
      </c>
      <c r="K133" s="20">
        <f t="shared" si="77"/>
        <v>0</v>
      </c>
      <c r="L133" s="20">
        <f t="shared" si="77"/>
        <v>0</v>
      </c>
      <c r="M133" s="20">
        <f t="shared" si="77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-38.25</v>
      </c>
      <c r="E134" s="20">
        <f t="shared" ref="E134:M134" si="78">-E55</f>
        <v>-89.25</v>
      </c>
      <c r="F134" s="20">
        <f t="shared" si="78"/>
        <v>0</v>
      </c>
      <c r="G134" s="20">
        <f t="shared" si="78"/>
        <v>0</v>
      </c>
      <c r="H134" s="20">
        <f t="shared" si="78"/>
        <v>0</v>
      </c>
      <c r="I134" s="20">
        <f t="shared" si="78"/>
        <v>0</v>
      </c>
      <c r="J134" s="20">
        <f t="shared" si="78"/>
        <v>0</v>
      </c>
      <c r="K134" s="20">
        <f t="shared" si="78"/>
        <v>0</v>
      </c>
      <c r="L134" s="20">
        <f t="shared" si="78"/>
        <v>0</v>
      </c>
      <c r="M134" s="20">
        <f t="shared" si="78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-765</v>
      </c>
      <c r="E135" s="13">
        <f t="shared" ref="E135:M135" si="79">SUM(E132:E134)</f>
        <v>-1785</v>
      </c>
      <c r="F135" s="13">
        <f t="shared" si="79"/>
        <v>0</v>
      </c>
      <c r="G135" s="13">
        <f t="shared" si="79"/>
        <v>0</v>
      </c>
      <c r="H135" s="13">
        <f t="shared" si="79"/>
        <v>0</v>
      </c>
      <c r="I135" s="13">
        <f t="shared" si="79"/>
        <v>0</v>
      </c>
      <c r="J135" s="13">
        <f t="shared" si="79"/>
        <v>0</v>
      </c>
      <c r="K135" s="13">
        <f t="shared" si="79"/>
        <v>0</v>
      </c>
      <c r="L135" s="13">
        <f t="shared" si="79"/>
        <v>0</v>
      </c>
      <c r="M135" s="13">
        <f t="shared" si="79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0">D83</f>
        <v>153</v>
      </c>
      <c r="E137" s="20">
        <f t="shared" si="80"/>
        <v>357</v>
      </c>
      <c r="F137" s="20">
        <f t="shared" si="80"/>
        <v>0</v>
      </c>
      <c r="G137" s="20">
        <f t="shared" si="80"/>
        <v>0</v>
      </c>
      <c r="H137" s="20">
        <f t="shared" si="80"/>
        <v>0</v>
      </c>
      <c r="I137" s="20">
        <f t="shared" si="80"/>
        <v>0</v>
      </c>
      <c r="J137" s="20">
        <f t="shared" si="80"/>
        <v>0</v>
      </c>
      <c r="K137" s="20">
        <f t="shared" si="80"/>
        <v>0</v>
      </c>
      <c r="L137" s="20">
        <f t="shared" si="80"/>
        <v>0</v>
      </c>
      <c r="M137" s="20">
        <f t="shared" si="80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1">D88</f>
        <v>650.41105263157863</v>
      </c>
      <c r="E138" s="20">
        <f t="shared" ca="1" si="81"/>
        <v>1341.2867925185551</v>
      </c>
      <c r="F138" s="20">
        <f t="shared" si="81"/>
        <v>0</v>
      </c>
      <c r="G138" s="20">
        <f t="shared" si="81"/>
        <v>0</v>
      </c>
      <c r="H138" s="20">
        <f t="shared" si="81"/>
        <v>0</v>
      </c>
      <c r="I138" s="20">
        <f t="shared" si="81"/>
        <v>0</v>
      </c>
      <c r="J138" s="20">
        <f t="shared" si="81"/>
        <v>0</v>
      </c>
      <c r="K138" s="20">
        <f t="shared" si="81"/>
        <v>0</v>
      </c>
      <c r="L138" s="20">
        <f t="shared" si="81"/>
        <v>0</v>
      </c>
      <c r="M138" s="20">
        <f t="shared" si="81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2">-D89</f>
        <v>0</v>
      </c>
      <c r="E139" s="20">
        <f t="shared" si="82"/>
        <v>0</v>
      </c>
      <c r="F139" s="20">
        <f t="shared" ca="1" si="82"/>
        <v>-116.67915756093706</v>
      </c>
      <c r="G139" s="20">
        <f t="shared" ca="1" si="82"/>
        <v>-153.18744799529918</v>
      </c>
      <c r="H139" s="20">
        <f t="shared" ca="1" si="82"/>
        <v>-174.83834936024405</v>
      </c>
      <c r="I139" s="20">
        <f t="shared" ca="1" si="82"/>
        <v>-192.55836728889102</v>
      </c>
      <c r="J139" s="20">
        <f t="shared" ca="1" si="82"/>
        <v>-211.43105623948338</v>
      </c>
      <c r="K139" s="20">
        <f t="shared" ca="1" si="82"/>
        <v>-231.52175743200368</v>
      </c>
      <c r="L139" s="20">
        <f t="shared" ca="1" si="82"/>
        <v>-252.89925921607275</v>
      </c>
      <c r="M139" s="20">
        <f t="shared" ca="1" si="82"/>
        <v>-275.63597127269753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3">-D86</f>
        <v>0</v>
      </c>
      <c r="E140" s="20">
        <f t="shared" ca="1" si="83"/>
        <v>-16.351586219399465</v>
      </c>
      <c r="F140" s="20">
        <f t="shared" ca="1" si="83"/>
        <v>-10.121286411399456</v>
      </c>
      <c r="G140" s="20">
        <f t="shared" ca="1" si="83"/>
        <v>-15.378373364843217</v>
      </c>
      <c r="H140" s="20">
        <f t="shared" ca="1" si="83"/>
        <v>-17.469749881432342</v>
      </c>
      <c r="I140" s="20">
        <f t="shared" ca="1" si="83"/>
        <v>-19.703733472465061</v>
      </c>
      <c r="J140" s="20">
        <f t="shared" ca="1" si="83"/>
        <v>-22.066840742971074</v>
      </c>
      <c r="K140" s="20">
        <f t="shared" ca="1" si="83"/>
        <v>-24.566012121279339</v>
      </c>
      <c r="L140" s="20">
        <f t="shared" ca="1" si="83"/>
        <v>-27.208542588900663</v>
      </c>
      <c r="M140" s="20">
        <f t="shared" ca="1" si="83"/>
        <v>-30.002099221109678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803.41105263157863</v>
      </c>
      <c r="E141" s="13">
        <f t="shared" ref="E141:M141" ca="1" si="84">SUM(E137:E140)</f>
        <v>1681.9352062991557</v>
      </c>
      <c r="F141" s="13">
        <f t="shared" ca="1" si="84"/>
        <v>-126.80044397233651</v>
      </c>
      <c r="G141" s="13">
        <f t="shared" ca="1" si="84"/>
        <v>-168.56582136014239</v>
      </c>
      <c r="H141" s="13">
        <f t="shared" ca="1" si="84"/>
        <v>-192.30809924167639</v>
      </c>
      <c r="I141" s="13">
        <f t="shared" ca="1" si="84"/>
        <v>-212.26210076135607</v>
      </c>
      <c r="J141" s="13">
        <f t="shared" ca="1" si="84"/>
        <v>-233.49789698245445</v>
      </c>
      <c r="K141" s="13">
        <f t="shared" ca="1" si="84"/>
        <v>-256.08776955328301</v>
      </c>
      <c r="L141" s="13">
        <f t="shared" ca="1" si="84"/>
        <v>-280.10780180497341</v>
      </c>
      <c r="M141" s="13">
        <f t="shared" ca="1" si="84"/>
        <v>-305.63807049380722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5">F130+F135+F141</f>
        <v>98.01073849782243</v>
      </c>
      <c r="G143" s="20">
        <f t="shared" ca="1" si="85"/>
        <v>108.09081782253625</v>
      </c>
      <c r="H143" s="20">
        <f t="shared" ca="1" si="85"/>
        <v>112.99520578853819</v>
      </c>
      <c r="I143" s="20">
        <f t="shared" ca="1" si="85"/>
        <v>115.25027242782579</v>
      </c>
      <c r="J143" s="20">
        <f t="shared" ca="1" si="85"/>
        <v>117.50955045022118</v>
      </c>
      <c r="K143" s="20">
        <f t="shared" ca="1" si="85"/>
        <v>119.76995326319593</v>
      </c>
      <c r="L143" s="20">
        <f t="shared" ca="1" si="85"/>
        <v>122.02812976691388</v>
      </c>
      <c r="M143" s="20">
        <f t="shared" ca="1" si="85"/>
        <v>124.2804474271133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6">E145</f>
        <v>0</v>
      </c>
      <c r="G144" s="20">
        <f t="shared" ca="1" si="86"/>
        <v>98.010738497822359</v>
      </c>
      <c r="H144" s="20">
        <f t="shared" ca="1" si="86"/>
        <v>206.10155632035929</v>
      </c>
      <c r="I144" s="20">
        <f t="shared" ca="1" si="86"/>
        <v>319.096762108912</v>
      </c>
      <c r="J144" s="20">
        <f t="shared" ca="1" si="86"/>
        <v>434.34703453655698</v>
      </c>
      <c r="K144" s="20">
        <f t="shared" ca="1" si="86"/>
        <v>551.85658498617181</v>
      </c>
      <c r="L144" s="20">
        <f t="shared" ca="1" si="86"/>
        <v>671.6265382790267</v>
      </c>
      <c r="M144" s="20">
        <f t="shared" ca="1" si="86"/>
        <v>793.6546678907149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7">SUM(F143:F144)</f>
        <v>98.01073849782243</v>
      </c>
      <c r="G145" s="20">
        <f t="shared" ca="1" si="87"/>
        <v>206.10155632035861</v>
      </c>
      <c r="H145" s="20">
        <f t="shared" ca="1" si="87"/>
        <v>319.09676210889745</v>
      </c>
      <c r="I145" s="20">
        <f t="shared" ca="1" si="87"/>
        <v>434.34703453673779</v>
      </c>
      <c r="J145" s="20">
        <f t="shared" ca="1" si="87"/>
        <v>551.85658498677822</v>
      </c>
      <c r="K145" s="20">
        <f t="shared" ca="1" si="87"/>
        <v>671.62653824936774</v>
      </c>
      <c r="L145" s="20">
        <f t="shared" ca="1" si="87"/>
        <v>793.65466804594053</v>
      </c>
      <c r="M145" s="20">
        <f t="shared" ca="1" si="87"/>
        <v>917.93511531782815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8">E$2</f>
        <v>Год 2</v>
      </c>
      <c r="F147" s="15" t="str">
        <f t="shared" si="88"/>
        <v>Год 3</v>
      </c>
      <c r="G147" s="15" t="str">
        <f t="shared" si="88"/>
        <v>Год 4</v>
      </c>
      <c r="H147" s="15" t="str">
        <f t="shared" si="88"/>
        <v>Год 5</v>
      </c>
      <c r="I147" s="15" t="str">
        <f t="shared" si="88"/>
        <v>Год 6</v>
      </c>
      <c r="J147" s="15" t="str">
        <f t="shared" si="88"/>
        <v>Год 7</v>
      </c>
      <c r="K147" s="15" t="str">
        <f t="shared" si="88"/>
        <v>Год 8</v>
      </c>
      <c r="L147" s="15" t="str">
        <f t="shared" si="88"/>
        <v>Год 9</v>
      </c>
      <c r="M147" s="15" t="str">
        <f t="shared" si="88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89">D74</f>
        <v>267.75</v>
      </c>
      <c r="E149" s="20">
        <f t="shared" si="89"/>
        <v>892.50000000000011</v>
      </c>
      <c r="F149" s="20">
        <f t="shared" si="89"/>
        <v>847.87500000000011</v>
      </c>
      <c r="G149" s="20">
        <f t="shared" si="89"/>
        <v>803.25000000000011</v>
      </c>
      <c r="H149" s="20">
        <f t="shared" si="89"/>
        <v>758.62500000000011</v>
      </c>
      <c r="I149" s="20">
        <f t="shared" si="89"/>
        <v>714.00000000000011</v>
      </c>
      <c r="J149" s="20">
        <f t="shared" si="89"/>
        <v>669.37500000000011</v>
      </c>
      <c r="K149" s="20">
        <f t="shared" si="89"/>
        <v>624.75</v>
      </c>
      <c r="L149" s="20">
        <f t="shared" si="89"/>
        <v>580.125</v>
      </c>
      <c r="M149" s="20">
        <f t="shared" si="89"/>
        <v>535.5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459</v>
      </c>
      <c r="E150" s="20">
        <f t="shared" ref="E150:M150" si="90">E75</f>
        <v>1530</v>
      </c>
      <c r="F150" s="20">
        <f t="shared" si="90"/>
        <v>1453.5</v>
      </c>
      <c r="G150" s="20">
        <f t="shared" si="90"/>
        <v>1377</v>
      </c>
      <c r="H150" s="20">
        <f t="shared" si="90"/>
        <v>1300.5</v>
      </c>
      <c r="I150" s="20">
        <f t="shared" si="90"/>
        <v>1224</v>
      </c>
      <c r="J150" s="20">
        <f t="shared" si="90"/>
        <v>1147.5</v>
      </c>
      <c r="K150" s="20">
        <f t="shared" si="90"/>
        <v>1071</v>
      </c>
      <c r="L150" s="20">
        <f t="shared" si="90"/>
        <v>994.5</v>
      </c>
      <c r="M150" s="20">
        <f t="shared" si="90"/>
        <v>918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38.25</v>
      </c>
      <c r="E151" s="20">
        <f t="shared" ref="E151:M151" si="91">E76</f>
        <v>127.5</v>
      </c>
      <c r="F151" s="20">
        <f t="shared" si="91"/>
        <v>114.75</v>
      </c>
      <c r="G151" s="20">
        <f t="shared" si="91"/>
        <v>102</v>
      </c>
      <c r="H151" s="20">
        <f t="shared" si="91"/>
        <v>89.25</v>
      </c>
      <c r="I151" s="20">
        <f t="shared" si="91"/>
        <v>76.5</v>
      </c>
      <c r="J151" s="20">
        <f t="shared" si="91"/>
        <v>63.75</v>
      </c>
      <c r="K151" s="20">
        <f t="shared" si="91"/>
        <v>51</v>
      </c>
      <c r="L151" s="20">
        <f t="shared" si="91"/>
        <v>38.25</v>
      </c>
      <c r="M151" s="20">
        <f t="shared" si="91"/>
        <v>25.5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765</v>
      </c>
      <c r="E152" s="20">
        <f t="shared" ref="E152:M152" si="92">SUM(E149:E151)</f>
        <v>2550</v>
      </c>
      <c r="F152" s="20">
        <f t="shared" si="92"/>
        <v>2416.125</v>
      </c>
      <c r="G152" s="20">
        <f t="shared" si="92"/>
        <v>2282.25</v>
      </c>
      <c r="H152" s="20">
        <f t="shared" si="92"/>
        <v>2148.375</v>
      </c>
      <c r="I152" s="20">
        <f t="shared" si="92"/>
        <v>2014.5</v>
      </c>
      <c r="J152" s="20">
        <f t="shared" si="92"/>
        <v>1880.625</v>
      </c>
      <c r="K152" s="20">
        <f t="shared" si="92"/>
        <v>1746.75</v>
      </c>
      <c r="L152" s="20">
        <f t="shared" si="92"/>
        <v>1612.875</v>
      </c>
      <c r="M152" s="20">
        <f t="shared" si="92"/>
        <v>1479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3">D41</f>
        <v>0</v>
      </c>
      <c r="E154" s="20">
        <f t="shared" si="93"/>
        <v>20.150356164383563</v>
      </c>
      <c r="F154" s="20">
        <f t="shared" si="93"/>
        <v>23.575916712328766</v>
      </c>
      <c r="G154" s="20">
        <f t="shared" si="93"/>
        <v>27.243281534246577</v>
      </c>
      <c r="H154" s="20">
        <f t="shared" si="93"/>
        <v>28.333012795616444</v>
      </c>
      <c r="I154" s="20">
        <f t="shared" si="93"/>
        <v>29.466333307441104</v>
      </c>
      <c r="J154" s="20">
        <f t="shared" si="93"/>
        <v>30.64498663973875</v>
      </c>
      <c r="K154" s="20">
        <f t="shared" si="93"/>
        <v>31.870786105328303</v>
      </c>
      <c r="L154" s="20">
        <f t="shared" si="93"/>
        <v>33.145617549541434</v>
      </c>
      <c r="M154" s="20">
        <f t="shared" si="93"/>
        <v>34.471442251523094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4">D40</f>
        <v>0</v>
      </c>
      <c r="E155" s="20">
        <f t="shared" si="94"/>
        <v>120.90213698630139</v>
      </c>
      <c r="F155" s="20">
        <f t="shared" si="94"/>
        <v>141.4555002739726</v>
      </c>
      <c r="G155" s="20">
        <f t="shared" si="94"/>
        <v>163.45968920547949</v>
      </c>
      <c r="H155" s="20">
        <f t="shared" si="94"/>
        <v>169.99807677369867</v>
      </c>
      <c r="I155" s="20">
        <f t="shared" si="94"/>
        <v>176.79799984464663</v>
      </c>
      <c r="J155" s="20">
        <f t="shared" si="94"/>
        <v>183.86991983843251</v>
      </c>
      <c r="K155" s="20">
        <f t="shared" si="94"/>
        <v>191.22471663196984</v>
      </c>
      <c r="L155" s="20">
        <f t="shared" si="94"/>
        <v>198.87370529724859</v>
      </c>
      <c r="M155" s="20">
        <f t="shared" si="94"/>
        <v>206.82865350913855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5">E145</f>
        <v>0</v>
      </c>
      <c r="F156" s="20">
        <f t="shared" ca="1" si="95"/>
        <v>98.01073849782243</v>
      </c>
      <c r="G156" s="20">
        <f t="shared" ca="1" si="95"/>
        <v>206.10155632035861</v>
      </c>
      <c r="H156" s="20">
        <f t="shared" ca="1" si="95"/>
        <v>319.09676210889745</v>
      </c>
      <c r="I156" s="20">
        <f t="shared" ca="1" si="95"/>
        <v>434.34703453673779</v>
      </c>
      <c r="J156" s="20">
        <f t="shared" ca="1" si="95"/>
        <v>551.85658498677822</v>
      </c>
      <c r="K156" s="20">
        <f t="shared" ca="1" si="95"/>
        <v>671.62653824936774</v>
      </c>
      <c r="L156" s="20">
        <f t="shared" ca="1" si="95"/>
        <v>793.65466804594053</v>
      </c>
      <c r="M156" s="20">
        <f t="shared" ca="1" si="95"/>
        <v>917.93511531782815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6">SUM(E154:E156)</f>
        <v>141.05249315068494</v>
      </c>
      <c r="F157" s="20">
        <f t="shared" ca="1" si="96"/>
        <v>263.04215548412378</v>
      </c>
      <c r="G157" s="20">
        <f t="shared" ca="1" si="96"/>
        <v>396.80452706008469</v>
      </c>
      <c r="H157" s="20">
        <f t="shared" ca="1" si="96"/>
        <v>517.42785167821262</v>
      </c>
      <c r="I157" s="20">
        <f t="shared" ca="1" si="96"/>
        <v>640.61136768882557</v>
      </c>
      <c r="J157" s="20">
        <f t="shared" ca="1" si="96"/>
        <v>766.37149146494949</v>
      </c>
      <c r="K157" s="20">
        <f t="shared" ca="1" si="96"/>
        <v>894.72204098666589</v>
      </c>
      <c r="L157" s="20">
        <f t="shared" ca="1" si="96"/>
        <v>1025.6739908927307</v>
      </c>
      <c r="M157" s="20">
        <f t="shared" ca="1" si="96"/>
        <v>1159.2352110784898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765</v>
      </c>
      <c r="E159" s="13">
        <f t="shared" ref="E159:M159" ca="1" si="97">E152+E157</f>
        <v>2691.0524931506848</v>
      </c>
      <c r="F159" s="13">
        <f t="shared" ca="1" si="97"/>
        <v>2679.1671554841237</v>
      </c>
      <c r="G159" s="13">
        <f t="shared" ca="1" si="97"/>
        <v>2679.0545270600846</v>
      </c>
      <c r="H159" s="13">
        <f t="shared" ca="1" si="97"/>
        <v>2665.8028516782124</v>
      </c>
      <c r="I159" s="13">
        <f t="shared" ca="1" si="97"/>
        <v>2655.1113676888253</v>
      </c>
      <c r="J159" s="13">
        <f t="shared" ca="1" si="97"/>
        <v>2646.9964914649495</v>
      </c>
      <c r="K159" s="13">
        <f t="shared" ca="1" si="97"/>
        <v>2641.4720409866659</v>
      </c>
      <c r="L159" s="13">
        <f t="shared" ca="1" si="97"/>
        <v>2638.5489908927307</v>
      </c>
      <c r="M159" s="13">
        <f t="shared" ca="1" si="97"/>
        <v>2638.2352110784896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8">D84</f>
        <v>153</v>
      </c>
      <c r="E161" s="20">
        <f t="shared" si="98"/>
        <v>510</v>
      </c>
      <c r="F161" s="20">
        <f t="shared" si="98"/>
        <v>510</v>
      </c>
      <c r="G161" s="20">
        <f t="shared" si="98"/>
        <v>510</v>
      </c>
      <c r="H161" s="20">
        <f t="shared" si="98"/>
        <v>510</v>
      </c>
      <c r="I161" s="20">
        <f t="shared" si="98"/>
        <v>510</v>
      </c>
      <c r="J161" s="20">
        <f t="shared" si="98"/>
        <v>510</v>
      </c>
      <c r="K161" s="20">
        <f t="shared" si="98"/>
        <v>510</v>
      </c>
      <c r="L161" s="20">
        <f t="shared" si="98"/>
        <v>510</v>
      </c>
      <c r="M161" s="20">
        <f t="shared" si="98"/>
        <v>510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-38.411052631578926</v>
      </c>
      <c r="E162" s="20">
        <f ca="1">D162+E123+E140</f>
        <v>108.75322334301626</v>
      </c>
      <c r="F162" s="20">
        <f t="shared" ref="F162:M162" ca="1" si="99">E162+F123+F140</f>
        <v>199.84480104561135</v>
      </c>
      <c r="G162" s="20">
        <f t="shared" ca="1" si="99"/>
        <v>338.25016132920024</v>
      </c>
      <c r="H162" s="20">
        <f t="shared" ca="1" si="99"/>
        <v>495.47791026209211</v>
      </c>
      <c r="I162" s="20">
        <f t="shared" ca="1" si="99"/>
        <v>672.81151151428287</v>
      </c>
      <c r="J162" s="20">
        <f t="shared" ca="1" si="99"/>
        <v>871.41307820088048</v>
      </c>
      <c r="K162" s="20">
        <f t="shared" ca="1" si="99"/>
        <v>1092.5071872928488</v>
      </c>
      <c r="L162" s="20">
        <f t="shared" ca="1" si="99"/>
        <v>1337.3840706084748</v>
      </c>
      <c r="M162" s="20">
        <f t="shared" ca="1" si="99"/>
        <v>1607.4029634142307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114.58894736842107</v>
      </c>
      <c r="E163" s="20">
        <f t="shared" ref="E163:M163" ca="1" si="100">SUM(E161:E162)</f>
        <v>618.75322334301632</v>
      </c>
      <c r="F163" s="20">
        <f t="shared" ca="1" si="100"/>
        <v>709.84480104561135</v>
      </c>
      <c r="G163" s="20">
        <f t="shared" ca="1" si="100"/>
        <v>848.25016132920018</v>
      </c>
      <c r="H163" s="20">
        <f t="shared" ca="1" si="100"/>
        <v>1005.4779102620921</v>
      </c>
      <c r="I163" s="20">
        <f t="shared" ca="1" si="100"/>
        <v>1182.8115115142828</v>
      </c>
      <c r="J163" s="20">
        <f t="shared" ca="1" si="100"/>
        <v>1381.4130782008806</v>
      </c>
      <c r="K163" s="20">
        <f t="shared" ca="1" si="100"/>
        <v>1602.5071872928488</v>
      </c>
      <c r="L163" s="20">
        <f t="shared" ca="1" si="100"/>
        <v>1847.3840706084748</v>
      </c>
      <c r="M163" s="20">
        <f t="shared" ca="1" si="100"/>
        <v>2117.4029634142307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1">D91</f>
        <v>650.41105263157863</v>
      </c>
      <c r="E165" s="20">
        <f t="shared" ca="1" si="101"/>
        <v>1991.6978451501336</v>
      </c>
      <c r="F165" s="20">
        <f t="shared" ca="1" si="101"/>
        <v>1875.0186875891966</v>
      </c>
      <c r="G165" s="20">
        <f t="shared" ca="1" si="101"/>
        <v>1721.8312395938974</v>
      </c>
      <c r="H165" s="20">
        <f t="shared" ca="1" si="101"/>
        <v>1546.9928902336537</v>
      </c>
      <c r="I165" s="20">
        <f t="shared" ca="1" si="101"/>
        <v>1354.4345229447772</v>
      </c>
      <c r="J165" s="20">
        <f t="shared" ca="1" si="101"/>
        <v>1143.003466705155</v>
      </c>
      <c r="K165" s="20">
        <f t="shared" ca="1" si="101"/>
        <v>911.48170927235594</v>
      </c>
      <c r="L165" s="20">
        <f t="shared" ca="1" si="101"/>
        <v>658.58245008162737</v>
      </c>
      <c r="M165" s="20">
        <f t="shared" ca="1" si="101"/>
        <v>382.94647871021124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2">D42</f>
        <v>0</v>
      </c>
      <c r="E166" s="20">
        <f t="shared" si="102"/>
        <v>80.601424657534253</v>
      </c>
      <c r="F166" s="20">
        <f t="shared" si="102"/>
        <v>94.303666849315064</v>
      </c>
      <c r="G166" s="20">
        <f t="shared" si="102"/>
        <v>108.97312613698631</v>
      </c>
      <c r="H166" s="20">
        <f t="shared" si="102"/>
        <v>113.33205118246578</v>
      </c>
      <c r="I166" s="20">
        <f t="shared" si="102"/>
        <v>117.86533322976442</v>
      </c>
      <c r="J166" s="20">
        <f t="shared" si="102"/>
        <v>122.579946558955</v>
      </c>
      <c r="K166" s="20">
        <f t="shared" si="102"/>
        <v>127.48314442131321</v>
      </c>
      <c r="L166" s="20">
        <f t="shared" si="102"/>
        <v>132.58247019816574</v>
      </c>
      <c r="M166" s="20">
        <f t="shared" si="102"/>
        <v>137.88576900609237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764.99999999999966</v>
      </c>
      <c r="E168" s="13">
        <f t="shared" ref="E168:M168" ca="1" si="103">E163+E165+E166</f>
        <v>2691.0524931506843</v>
      </c>
      <c r="F168" s="13">
        <f t="shared" ca="1" si="103"/>
        <v>2679.1671554841232</v>
      </c>
      <c r="G168" s="13">
        <f t="shared" ca="1" si="103"/>
        <v>2679.0545270600837</v>
      </c>
      <c r="H168" s="13">
        <f t="shared" ca="1" si="103"/>
        <v>2665.8028516782115</v>
      </c>
      <c r="I168" s="13">
        <f t="shared" ca="1" si="103"/>
        <v>2655.1113676888244</v>
      </c>
      <c r="J168" s="13">
        <f t="shared" ca="1" si="103"/>
        <v>2646.9964914649904</v>
      </c>
      <c r="K168" s="13">
        <f t="shared" ca="1" si="103"/>
        <v>2641.4720409865181</v>
      </c>
      <c r="L168" s="13">
        <f t="shared" ca="1" si="103"/>
        <v>2638.5489908882678</v>
      </c>
      <c r="M168" s="13">
        <f t="shared" ca="1" si="103"/>
        <v>2638.235211130534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4">E159-E168</f>
        <v>0</v>
      </c>
      <c r="F169" s="20">
        <f t="shared" ca="1" si="104"/>
        <v>0</v>
      </c>
      <c r="G169" s="20">
        <f t="shared" ca="1" si="104"/>
        <v>0</v>
      </c>
      <c r="H169" s="20">
        <f t="shared" ca="1" si="104"/>
        <v>0</v>
      </c>
      <c r="I169" s="20">
        <f t="shared" ca="1" si="104"/>
        <v>0</v>
      </c>
      <c r="J169" s="20">
        <f t="shared" ca="1" si="104"/>
        <v>-4.0927261579781771E-11</v>
      </c>
      <c r="K169" s="20">
        <f t="shared" ca="1" si="104"/>
        <v>1.4779288903810084E-10</v>
      </c>
      <c r="L169" s="20">
        <f t="shared" ca="1" si="104"/>
        <v>4.4628905015997589E-9</v>
      </c>
      <c r="M169" s="20">
        <f t="shared" ca="1" si="104"/>
        <v>-5.2044470066903159E-8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5">E$2</f>
        <v>Год 2</v>
      </c>
      <c r="F171" s="15" t="str">
        <f t="shared" si="105"/>
        <v>Год 3</v>
      </c>
      <c r="G171" s="15" t="str">
        <f t="shared" si="105"/>
        <v>Год 4</v>
      </c>
      <c r="H171" s="15" t="str">
        <f t="shared" si="105"/>
        <v>Год 5</v>
      </c>
      <c r="I171" s="15" t="str">
        <f t="shared" si="105"/>
        <v>Год 6</v>
      </c>
      <c r="J171" s="15" t="str">
        <f t="shared" si="105"/>
        <v>Год 7</v>
      </c>
      <c r="K171" s="15" t="str">
        <f t="shared" si="105"/>
        <v>Год 8</v>
      </c>
      <c r="L171" s="15" t="str">
        <f t="shared" si="105"/>
        <v>Год 9</v>
      </c>
      <c r="M171" s="15" t="str">
        <f t="shared" si="105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-153.00000000000034</v>
      </c>
      <c r="E173" s="20">
        <f t="shared" ref="E173:M173" ca="1" si="106">E130+E135+E138+E139</f>
        <v>-340.648413780601</v>
      </c>
      <c r="F173" s="20">
        <f t="shared" ca="1" si="106"/>
        <v>108.13202490922188</v>
      </c>
      <c r="G173" s="20">
        <f t="shared" ca="1" si="106"/>
        <v>123.46919118737947</v>
      </c>
      <c r="H173" s="20">
        <f t="shared" ca="1" si="106"/>
        <v>130.46495566997052</v>
      </c>
      <c r="I173" s="20">
        <f t="shared" ca="1" si="106"/>
        <v>134.95400590029084</v>
      </c>
      <c r="J173" s="20">
        <f t="shared" ca="1" si="106"/>
        <v>139.57639119319225</v>
      </c>
      <c r="K173" s="20">
        <f t="shared" ca="1" si="106"/>
        <v>144.33596538447526</v>
      </c>
      <c r="L173" s="20">
        <f t="shared" ca="1" si="106"/>
        <v>149.23667235581453</v>
      </c>
      <c r="M173" s="20">
        <f t="shared" ca="1" si="106"/>
        <v>154.28254664822299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7">$B$174</f>
        <v>0.15</v>
      </c>
      <c r="F174" s="11">
        <f t="shared" si="107"/>
        <v>0.15</v>
      </c>
      <c r="G174" s="11">
        <f t="shared" si="107"/>
        <v>0.15</v>
      </c>
      <c r="H174" s="11">
        <f t="shared" si="107"/>
        <v>0.15</v>
      </c>
      <c r="I174" s="11">
        <f t="shared" si="107"/>
        <v>0.15</v>
      </c>
      <c r="J174" s="11">
        <f t="shared" si="107"/>
        <v>0.15</v>
      </c>
      <c r="K174" s="11">
        <f t="shared" si="107"/>
        <v>0.15</v>
      </c>
      <c r="L174" s="11">
        <f t="shared" si="107"/>
        <v>0.15</v>
      </c>
      <c r="M174" s="11">
        <f t="shared" si="107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8">E175/(1+E174)</f>
        <v>0.7561436672967865</v>
      </c>
      <c r="G175" s="31">
        <f t="shared" si="108"/>
        <v>0.65751623243198831</v>
      </c>
      <c r="H175" s="31">
        <f t="shared" si="108"/>
        <v>0.57175324559303331</v>
      </c>
      <c r="I175" s="31">
        <f t="shared" si="108"/>
        <v>0.49717673529828987</v>
      </c>
      <c r="J175" s="31">
        <f t="shared" si="108"/>
        <v>0.43232759591155645</v>
      </c>
      <c r="K175" s="31">
        <f t="shared" si="108"/>
        <v>0.37593703992309258</v>
      </c>
      <c r="L175" s="31">
        <f t="shared" si="108"/>
        <v>0.32690177384616748</v>
      </c>
      <c r="M175" s="31">
        <f t="shared" si="108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-153.00000000000034</v>
      </c>
      <c r="E176" s="20">
        <f t="shared" ref="E176:M176" ca="1" si="109">E173*E175</f>
        <v>-296.21601198313135</v>
      </c>
      <c r="F176" s="20">
        <f t="shared" ca="1" si="109"/>
        <v>81.7633458670865</v>
      </c>
      <c r="G176" s="20">
        <f t="shared" ca="1" si="109"/>
        <v>81.182997410950605</v>
      </c>
      <c r="H176" s="20">
        <f t="shared" ca="1" si="109"/>
        <v>74.593761840456864</v>
      </c>
      <c r="I176" s="20">
        <f t="shared" ca="1" si="109"/>
        <v>67.095992068932745</v>
      </c>
      <c r="J176" s="20">
        <f t="shared" ca="1" si="109"/>
        <v>60.342725650563743</v>
      </c>
      <c r="K176" s="20">
        <f t="shared" ca="1" si="109"/>
        <v>54.261235581081586</v>
      </c>
      <c r="L176" s="20">
        <f t="shared" ca="1" si="109"/>
        <v>48.785732916015078</v>
      </c>
      <c r="M176" s="20">
        <f t="shared" ca="1" si="109"/>
        <v>43.856728845920152</v>
      </c>
    </row>
    <row r="178" spans="1:13" x14ac:dyDescent="0.25">
      <c r="A178" s="4" t="s">
        <v>109</v>
      </c>
      <c r="B178" s="32">
        <f ca="1">SUM(D176:M176)</f>
        <v>62.666508197875615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0.18558793932639506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-153.00000000000034</v>
      </c>
      <c r="E181" s="20">
        <f ca="1">D181+E173</f>
        <v>-493.64841378060135</v>
      </c>
      <c r="F181" s="20">
        <f t="shared" ref="F181:M181" ca="1" si="110">E181+F173</f>
        <v>-385.51638887137949</v>
      </c>
      <c r="G181" s="20">
        <f t="shared" ca="1" si="110"/>
        <v>-262.04719768400003</v>
      </c>
      <c r="H181" s="20">
        <f t="shared" ca="1" si="110"/>
        <v>-131.5822420140295</v>
      </c>
      <c r="I181" s="20">
        <f t="shared" ca="1" si="110"/>
        <v>3.3717638862613342</v>
      </c>
      <c r="J181" s="20">
        <f t="shared" ca="1" si="110"/>
        <v>142.94815507945358</v>
      </c>
      <c r="K181" s="20">
        <f t="shared" ca="1" si="110"/>
        <v>287.28412046392884</v>
      </c>
      <c r="L181" s="20">
        <f t="shared" ca="1" si="110"/>
        <v>436.52079281974341</v>
      </c>
      <c r="M181" s="20">
        <f t="shared" ca="1" si="110"/>
        <v>590.80333946796645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-153.00000000000034</v>
      </c>
      <c r="E182" s="20">
        <f ca="1">D182+E176</f>
        <v>-449.21601198313169</v>
      </c>
      <c r="F182" s="20">
        <f t="shared" ref="F182:M182" ca="1" si="111">E182+F176</f>
        <v>-367.45266611604518</v>
      </c>
      <c r="G182" s="20">
        <f t="shared" ca="1" si="111"/>
        <v>-286.26966870509455</v>
      </c>
      <c r="H182" s="20">
        <f t="shared" ca="1" si="111"/>
        <v>-211.67590686463768</v>
      </c>
      <c r="I182" s="20">
        <f t="shared" ca="1" si="111"/>
        <v>-144.57991479570495</v>
      </c>
      <c r="J182" s="20">
        <f t="shared" ca="1" si="111"/>
        <v>-84.237189145141201</v>
      </c>
      <c r="K182" s="20">
        <f t="shared" ca="1" si="111"/>
        <v>-29.975953564059616</v>
      </c>
      <c r="L182" s="20">
        <f t="shared" ca="1" si="111"/>
        <v>18.809779351955463</v>
      </c>
      <c r="M182" s="20">
        <f t="shared" ca="1" si="111"/>
        <v>62.666508197875615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User</cp:lastModifiedBy>
  <dcterms:created xsi:type="dcterms:W3CDTF">2021-10-04T15:31:37Z</dcterms:created>
  <dcterms:modified xsi:type="dcterms:W3CDTF">2021-11-29T15:39:13Z</dcterms:modified>
</cp:coreProperties>
</file>