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И_ХМАО\АПК бизнес-планы\"/>
    </mc:Choice>
  </mc:AlternateContent>
  <bookViews>
    <workbookView xWindow="0" yWindow="0" windowWidth="23040" windowHeight="8904"/>
  </bookViews>
  <sheets>
    <sheet name="Лист1" sheetId="1" r:id="rId1"/>
  </sheets>
  <definedNames>
    <definedName name="CUR_NAME">Лист1!$C$4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E174" i="1" l="1"/>
  <c r="F174" i="1"/>
  <c r="G174" i="1"/>
  <c r="H174" i="1"/>
  <c r="I174" i="1"/>
  <c r="J174" i="1"/>
  <c r="K174" i="1"/>
  <c r="L174" i="1"/>
  <c r="M174" i="1"/>
  <c r="D174" i="1"/>
  <c r="E175" i="1" s="1"/>
  <c r="F175" i="1" s="1"/>
  <c r="G175" i="1" s="1"/>
  <c r="H175" i="1" s="1"/>
  <c r="I175" i="1" s="1"/>
  <c r="J175" i="1" s="1"/>
  <c r="K175" i="1" s="1"/>
  <c r="L175" i="1" s="1"/>
  <c r="M175" i="1" s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B81" i="1" l="1"/>
  <c r="B62" i="1"/>
  <c r="E51" i="1"/>
  <c r="F51" i="1"/>
  <c r="G51" i="1"/>
  <c r="H51" i="1"/>
  <c r="I51" i="1"/>
  <c r="J51" i="1"/>
  <c r="K51" i="1"/>
  <c r="L51" i="1"/>
  <c r="M51" i="1"/>
  <c r="D51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D89" i="1"/>
  <c r="K88" i="1"/>
  <c r="M88" i="1"/>
  <c r="J88" i="1"/>
  <c r="L88" i="1"/>
  <c r="D94" i="1"/>
  <c r="I88" i="1"/>
  <c r="D66" i="1"/>
  <c r="D71" i="1" s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D119" i="1"/>
  <c r="D128" i="1" s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4" i="1" s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D135" i="1"/>
  <c r="D36" i="1"/>
  <c r="F9" i="1"/>
  <c r="F10" i="1" s="1"/>
  <c r="E35" i="1"/>
  <c r="D44" i="1"/>
  <c r="D45" i="1" s="1"/>
  <c r="D129" i="1" s="1"/>
  <c r="E10" i="1"/>
  <c r="F59" i="1" l="1"/>
  <c r="G59" i="1" s="1"/>
  <c r="E65" i="1"/>
  <c r="E70" i="1" s="1"/>
  <c r="E75" i="1" s="1"/>
  <c r="E150" i="1" s="1"/>
  <c r="F60" i="1"/>
  <c r="G60" i="1" s="1"/>
  <c r="E66" i="1"/>
  <c r="E71" i="1" s="1"/>
  <c r="E69" i="1"/>
  <c r="E74" i="1" s="1"/>
  <c r="D152" i="1"/>
  <c r="F58" i="1"/>
  <c r="E161" i="1"/>
  <c r="E104" i="1"/>
  <c r="E111" i="1"/>
  <c r="D117" i="1"/>
  <c r="G84" i="1"/>
  <c r="F161" i="1"/>
  <c r="F104" i="1"/>
  <c r="F111" i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F66" i="1" l="1"/>
  <c r="F71" i="1" s="1"/>
  <c r="F76" i="1" s="1"/>
  <c r="F151" i="1" s="1"/>
  <c r="E76" i="1"/>
  <c r="E151" i="1" s="1"/>
  <c r="E119" i="1"/>
  <c r="E128" i="1" s="1"/>
  <c r="F65" i="1"/>
  <c r="F70" i="1" s="1"/>
  <c r="F75" i="1" s="1"/>
  <c r="F150" i="1" s="1"/>
  <c r="F64" i="1"/>
  <c r="F69" i="1" s="1"/>
  <c r="F74" i="1" s="1"/>
  <c r="F149" i="1" s="1"/>
  <c r="G58" i="1"/>
  <c r="E149" i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E44" i="1"/>
  <c r="E45" i="1" s="1"/>
  <c r="E129" i="1" s="1"/>
  <c r="F44" i="1"/>
  <c r="H9" i="1"/>
  <c r="H10" i="1" s="1"/>
  <c r="G35" i="1"/>
  <c r="H59" i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G66" i="1" l="1"/>
  <c r="G71" i="1" s="1"/>
  <c r="H66" i="1" s="1"/>
  <c r="H71" i="1" s="1"/>
  <c r="E152" i="1"/>
  <c r="E117" i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G76" i="1" l="1"/>
  <c r="G151" i="1" s="1"/>
  <c r="G149" i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G152" i="1" l="1"/>
  <c r="H119" i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H152" i="1" l="1"/>
  <c r="I119" i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I152" i="1" l="1"/>
  <c r="J119" i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I138" i="1"/>
  <c r="J138" i="1"/>
  <c r="K138" i="1"/>
  <c r="L138" i="1"/>
  <c r="M138" i="1"/>
  <c r="D139" i="1"/>
  <c r="M119" i="1" l="1"/>
  <c r="M128" i="1" s="1"/>
  <c r="M149" i="1"/>
  <c r="M152" i="1" s="1"/>
  <c r="M99" i="1"/>
  <c r="M116" i="1" s="1"/>
  <c r="M117" i="1" s="1"/>
  <c r="E89" i="1" l="1"/>
  <c r="E139" i="1" s="1"/>
  <c r="E94" i="1"/>
  <c r="F89" i="1"/>
  <c r="F139" i="1" s="1"/>
  <c r="F94" i="1"/>
  <c r="G89" i="1"/>
  <c r="G139" i="1" s="1"/>
  <c r="G94" i="1"/>
  <c r="H89" i="1"/>
  <c r="H139" i="1" s="1"/>
  <c r="H94" i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8" i="1"/>
  <c r="G88" i="1"/>
  <c r="H88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8" i="1"/>
  <c r="G138" i="1"/>
  <c r="H138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<sst xmlns="http://schemas.openxmlformats.org/spreadsheetml/2006/main" count="173" uniqueCount="116">
  <si>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</si>
  <si>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</si>
  <si>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</si>
  <si>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</si>
  <si>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</si>
  <si>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</si>
  <si>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</si>
  <si>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</si>
  <si>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</si>
  <si>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</si>
  <si>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</si>
  <si>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</si>
  <si>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</si>
  <si>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</si>
  <si>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</si>
  <si>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</si>
  <si>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</si>
  <si>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</si>
  <si>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</si>
  <si>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</si>
  <si>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</si>
  <si>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</si>
  <si>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</si>
  <si>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</si>
  <si>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</si>
  <si>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</si>
  <si>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</si>
  <si>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</si>
  <si>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</si>
  <si>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</si>
  <si>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</si>
  <si>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</si>
  <si>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</si>
  <si>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</si>
  <si>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</si>
  <si>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</si>
  <si>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</si>
  <si>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</si>
  <si>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</si>
  <si>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</si>
  <si>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</si>
  <si>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</si>
  <si>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</si>
  <si>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</si>
  <si>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</si>
  <si>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</si>
  <si>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</si>
  <si>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</si>
  <si>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</si>
  <si>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</si>
  <si>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</si>
  <si>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</si>
  <si>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</si>
  <si>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</si>
  <si>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</si>
  <si>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</si>
  <si>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</si>
  <si>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</si>
  <si>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</si>
  <si>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</si>
  <si>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</si>
  <si>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</si>
  <si>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</si>
  <si>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</si>
  <si>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</si>
  <si>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</si>
  <si>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</si>
  <si>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</si>
  <si>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</si>
  <si>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</si>
  <si>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</si>
  <si>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</si>
  <si>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</si>
  <si>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</si>
  <si>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</si>
  <si>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</si>
  <si>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</si>
  <si>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</si>
  <si>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</si>
  <si>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</si>
  <si>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</si>
  <si>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</si>
  <si>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</si>
  <si>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</si>
  <si>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</si>
  <si>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</si>
  <si>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</si>
  <si>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</si>
  <si>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</si>
  <si>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</si>
  <si>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</si>
  <si>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</si>
  <si>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</si>
  <si>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</si>
  <si>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</si>
  <si>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</si>
  <si>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</si>
  <si>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</si>
  <si>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</si>
  <si>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</si>
  <si>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</si>
  <si>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</si>
  <si>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</si>
  <si>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</si>
  <si>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</si>
  <si>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</si>
  <si>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</si>
  <si>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</si>
  <si>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</si>
  <si>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</si>
  <si>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</si>
  <si>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</si>
  <si>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</si>
  <si>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</si>
  <si>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</si>
  <si>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Клюква
Плантация на 10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</si>
</sst>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-78.399999999999864</c:v>
                </c:pt>
                <c:pt idx="1">
                  <c:v>-156.79999999999973</c:v>
                </c:pt>
                <c:pt idx="2">
                  <c:v>-235.19999999999982</c:v>
                </c:pt>
                <c:pt idx="3">
                  <c:v>-313.59999999999991</c:v>
                </c:pt>
                <c:pt idx="4">
                  <c:v>-392</c:v>
                </c:pt>
                <c:pt idx="5">
                  <c:v>-245.44829421570341</c:v>
                </c:pt>
                <c:pt idx="6">
                  <c:v>-86.107259243178248</c:v>
                </c:pt>
                <c:pt idx="7">
                  <c:v>78.355892156292413</c:v>
                </c:pt>
                <c:pt idx="8">
                  <c:v>248.10345809183346</c:v>
                </c:pt>
                <c:pt idx="9">
                  <c:v>423.30261313019321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-78.399999999999864</c:v>
                </c:pt>
                <c:pt idx="1">
                  <c:v>-146.573913043478</c:v>
                </c:pt>
                <c:pt idx="2">
                  <c:v>-205.85557655954614</c:v>
                </c:pt>
                <c:pt idx="3">
                  <c:v>-257.40484918221409</c:v>
                </c:pt>
                <c:pt idx="4">
                  <c:v>-302.23030363670796</c:v>
                </c:pt>
                <c:pt idx="5">
                  <c:v>-229.36820500247586</c:v>
                </c:pt>
                <c:pt idx="6">
                  <c:v>-160.4806784227448</c:v>
                </c:pt>
                <c:pt idx="7">
                  <c:v>-98.652888109204383</c:v>
                </c:pt>
                <c:pt idx="8">
                  <c:v>-43.162107698806743</c:v>
                </c:pt>
                <c:pt idx="9">
                  <c:v>6.6404266997928261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-784.00000000000011</c:v>
                </c:pt>
                <c:pt idx="1">
                  <c:v>-784.00000000000011</c:v>
                </c:pt>
                <c:pt idx="2">
                  <c:v>-784.00000000000011</c:v>
                </c:pt>
                <c:pt idx="3">
                  <c:v>-784.00000000000011</c:v>
                </c:pt>
                <c:pt idx="4">
                  <c:v>-784.00000000000011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D-43A8-B75B-4DF127FF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4428.6165647360012</c:v>
                </c:pt>
                <c:pt idx="6">
                  <c:v>4605.7612273254417</c:v>
                </c:pt>
                <c:pt idx="7">
                  <c:v>4789.9916764184591</c:v>
                </c:pt>
                <c:pt idx="8">
                  <c:v>4981.5913434751983</c:v>
                </c:pt>
                <c:pt idx="9">
                  <c:v>5180.8549972142064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B-4F59-9F5F-0133F000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202</xdr:row>
      <xdr:rowOff>2</xdr:rowOff>
    </xdr:from>
    <xdr:to>
      <xdr:col>4</xdr:col>
      <xdr:colOff>346363</xdr:colOff>
      <xdr:row>212</xdr:row>
      <xdr:rowOff>131618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34636</xdr:colOff>
      <xdr:row>202</xdr:row>
      <xdr:rowOff>0</xdr:rowOff>
    </xdr:from>
    <xdr:to>
      <xdr:col>13</xdr:col>
      <xdr:colOff>200889</xdr:colOff>
      <xdr:row>212</xdr:row>
      <xdr:rowOff>131616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201" activePane="bottomLeft" state="frozen"/>
      <selection pane="bottomLeft" activeCell="P203" sqref="P203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6.6404266997928261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0.15492616825597882</v>
      </c>
    </row>
    <row r="4" spans="1:16" x14ac:dyDescent="0.25">
      <c r="A4" s="4" t="s">
        <v>26</v>
      </c>
      <c r="B4" s="5">
        <v>1</v>
      </c>
      <c r="C4" s="6" t="str">
        <f>CHOOSE(B4, "тыс. руб.", "млн руб.")</f>
        <v>тыс. руб.</v>
      </c>
    </row>
    <row r="6" spans="1:16" x14ac:dyDescent="0.25">
      <c r="A6" s="4" t="s">
        <v>22</v>
      </c>
      <c r="B6" s="8">
        <v>3500</v>
      </c>
      <c r="C6" s="9" t="str">
        <f>CUR_NAME</f>
        <v>тыс.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1</v>
      </c>
      <c r="K7" s="10">
        <v>1</v>
      </c>
      <c r="L7" s="10">
        <v>1</v>
      </c>
      <c r="M7" s="10">
        <f t="shared" ref="G7:M8" si="0">L7</f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4428.6165647360012</v>
      </c>
      <c r="J10" s="13">
        <f t="shared" si="3"/>
        <v>4605.7612273254417</v>
      </c>
      <c r="K10" s="13">
        <f t="shared" si="3"/>
        <v>4789.9916764184591</v>
      </c>
      <c r="L10" s="13">
        <f t="shared" si="3"/>
        <v>4981.5913434751983</v>
      </c>
      <c r="M10" s="13">
        <f t="shared" si="3"/>
        <v>5180.8549972142064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0.85</v>
      </c>
      <c r="C14" s="9" t="s">
        <v>11</v>
      </c>
      <c r="D14" s="11">
        <f>$B14</f>
        <v>0.85</v>
      </c>
      <c r="E14" s="11">
        <f t="shared" ref="E14:M14" si="5">$B14</f>
        <v>0.85</v>
      </c>
      <c r="F14" s="11">
        <f t="shared" si="5"/>
        <v>0.85</v>
      </c>
      <c r="G14" s="11">
        <f t="shared" si="5"/>
        <v>0.85</v>
      </c>
      <c r="H14" s="11">
        <f t="shared" si="5"/>
        <v>0.85</v>
      </c>
      <c r="I14" s="11">
        <f t="shared" si="5"/>
        <v>0.85</v>
      </c>
      <c r="J14" s="11">
        <f t="shared" si="5"/>
        <v>0.85</v>
      </c>
      <c r="K14" s="11">
        <f t="shared" si="5"/>
        <v>0.85</v>
      </c>
      <c r="L14" s="11">
        <f t="shared" si="5"/>
        <v>0.85</v>
      </c>
      <c r="M14" s="11">
        <f t="shared" si="5"/>
        <v>0.85</v>
      </c>
    </row>
    <row r="15" spans="1:16" x14ac:dyDescent="0.25">
      <c r="A15" s="4" t="s">
        <v>17</v>
      </c>
      <c r="B15" s="19">
        <v>0.02</v>
      </c>
      <c r="C15" s="9" t="s">
        <v>11</v>
      </c>
      <c r="D15" s="11">
        <f t="shared" ref="D15:M22" si="6">$B15</f>
        <v>0.02</v>
      </c>
      <c r="E15" s="11">
        <f t="shared" si="6"/>
        <v>0.02</v>
      </c>
      <c r="F15" s="11">
        <f t="shared" si="6"/>
        <v>0.02</v>
      </c>
      <c r="G15" s="11">
        <f t="shared" si="6"/>
        <v>0.02</v>
      </c>
      <c r="H15" s="11">
        <f t="shared" si="6"/>
        <v>0.02</v>
      </c>
      <c r="I15" s="11">
        <f t="shared" si="6"/>
        <v>0.02</v>
      </c>
      <c r="J15" s="11">
        <f t="shared" si="6"/>
        <v>0.02</v>
      </c>
      <c r="K15" s="11">
        <f t="shared" si="6"/>
        <v>0.02</v>
      </c>
      <c r="L15" s="11">
        <f t="shared" si="6"/>
        <v>0.02</v>
      </c>
      <c r="M15" s="11">
        <f t="shared" si="6"/>
        <v>0.02</v>
      </c>
    </row>
    <row r="16" spans="1:16" x14ac:dyDescent="0.25">
      <c r="A16" s="4" t="s">
        <v>18</v>
      </c>
      <c r="B16" s="19">
        <v>0.01</v>
      </c>
      <c r="C16" s="9" t="s">
        <v>11</v>
      </c>
      <c r="D16" s="11">
        <f t="shared" si="6"/>
        <v>0.01</v>
      </c>
      <c r="E16" s="11">
        <f t="shared" si="6"/>
        <v>0.01</v>
      </c>
      <c r="F16" s="11">
        <f t="shared" si="6"/>
        <v>0.01</v>
      </c>
      <c r="G16" s="11">
        <f t="shared" si="6"/>
        <v>0.01</v>
      </c>
      <c r="H16" s="11">
        <f t="shared" si="6"/>
        <v>0.01</v>
      </c>
      <c r="I16" s="11">
        <f t="shared" si="6"/>
        <v>0.01</v>
      </c>
      <c r="J16" s="11">
        <f t="shared" si="6"/>
        <v>0.01</v>
      </c>
      <c r="K16" s="11">
        <f t="shared" si="6"/>
        <v>0.01</v>
      </c>
      <c r="L16" s="11">
        <f t="shared" si="6"/>
        <v>0.01</v>
      </c>
      <c r="M16" s="11">
        <f t="shared" si="6"/>
        <v>0.01</v>
      </c>
    </row>
    <row r="17" spans="1:13" x14ac:dyDescent="0.25">
      <c r="A17" s="4" t="s">
        <v>19</v>
      </c>
      <c r="B17" s="19">
        <v>0.01</v>
      </c>
      <c r="C17" s="9" t="s">
        <v>11</v>
      </c>
      <c r="D17" s="11">
        <f t="shared" si="6"/>
        <v>0.01</v>
      </c>
      <c r="E17" s="11">
        <f t="shared" si="6"/>
        <v>0.01</v>
      </c>
      <c r="F17" s="11">
        <f t="shared" si="6"/>
        <v>0.01</v>
      </c>
      <c r="G17" s="11">
        <f t="shared" si="6"/>
        <v>0.01</v>
      </c>
      <c r="H17" s="11">
        <f t="shared" si="6"/>
        <v>0.01</v>
      </c>
      <c r="I17" s="11">
        <f t="shared" si="6"/>
        <v>0.01</v>
      </c>
      <c r="J17" s="11">
        <f t="shared" si="6"/>
        <v>0.01</v>
      </c>
      <c r="K17" s="11">
        <f t="shared" si="6"/>
        <v>0.01</v>
      </c>
      <c r="L17" s="11">
        <f t="shared" si="6"/>
        <v>0.01</v>
      </c>
      <c r="M17" s="11">
        <f t="shared" si="6"/>
        <v>0.01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0.01</v>
      </c>
      <c r="C20" s="9" t="s">
        <v>11</v>
      </c>
      <c r="D20" s="11">
        <f t="shared" si="6"/>
        <v>0.01</v>
      </c>
      <c r="E20" s="11">
        <f t="shared" si="6"/>
        <v>0.01</v>
      </c>
      <c r="F20" s="11">
        <f t="shared" si="6"/>
        <v>0.01</v>
      </c>
      <c r="G20" s="11">
        <f t="shared" si="6"/>
        <v>0.01</v>
      </c>
      <c r="H20" s="11">
        <f t="shared" si="6"/>
        <v>0.01</v>
      </c>
      <c r="I20" s="11">
        <f t="shared" si="6"/>
        <v>0.01</v>
      </c>
      <c r="J20" s="11">
        <f t="shared" si="6"/>
        <v>0.01</v>
      </c>
      <c r="K20" s="11">
        <f t="shared" si="6"/>
        <v>0.01</v>
      </c>
      <c r="L20" s="11">
        <f t="shared" si="6"/>
        <v>0.01</v>
      </c>
      <c r="M20" s="11">
        <f t="shared" si="6"/>
        <v>0.01</v>
      </c>
    </row>
    <row r="21" spans="1:13" x14ac:dyDescent="0.25">
      <c r="A21" s="4" t="s">
        <v>30</v>
      </c>
      <c r="B21" s="19">
        <v>9.9999999999999995E-7</v>
      </c>
      <c r="C21" s="9" t="s">
        <v>11</v>
      </c>
      <c r="D21" s="11">
        <f t="shared" si="6"/>
        <v>9.9999999999999995E-7</v>
      </c>
      <c r="E21" s="11">
        <f t="shared" si="6"/>
        <v>9.9999999999999995E-7</v>
      </c>
      <c r="F21" s="11">
        <f t="shared" si="6"/>
        <v>9.9999999999999995E-7</v>
      </c>
      <c r="G21" s="11">
        <f t="shared" si="6"/>
        <v>9.9999999999999995E-7</v>
      </c>
      <c r="H21" s="11">
        <f t="shared" si="6"/>
        <v>9.9999999999999995E-7</v>
      </c>
      <c r="I21" s="11">
        <f t="shared" si="6"/>
        <v>9.9999999999999995E-7</v>
      </c>
      <c r="J21" s="11">
        <f t="shared" si="6"/>
        <v>9.9999999999999995E-7</v>
      </c>
      <c r="K21" s="11">
        <f t="shared" si="6"/>
        <v>9.9999999999999995E-7</v>
      </c>
      <c r="L21" s="11">
        <f t="shared" si="6"/>
        <v>9.9999999999999995E-7</v>
      </c>
      <c r="M21" s="11">
        <f t="shared" si="6"/>
        <v>9.9999999999999995E-7</v>
      </c>
    </row>
    <row r="22" spans="1:13" x14ac:dyDescent="0.25">
      <c r="A22" s="4" t="s">
        <v>28</v>
      </c>
      <c r="B22" s="19">
        <v>0.45</v>
      </c>
      <c r="C22" s="9" t="s">
        <v>11</v>
      </c>
      <c r="D22" s="11">
        <f t="shared" si="6"/>
        <v>0.45</v>
      </c>
      <c r="E22" s="11">
        <f t="shared" si="6"/>
        <v>0.45</v>
      </c>
      <c r="F22" s="11">
        <f t="shared" si="6"/>
        <v>0.45</v>
      </c>
      <c r="G22" s="11">
        <f t="shared" si="6"/>
        <v>0.45</v>
      </c>
      <c r="H22" s="11">
        <f t="shared" si="6"/>
        <v>0.45</v>
      </c>
      <c r="I22" s="11">
        <f t="shared" si="6"/>
        <v>0.45</v>
      </c>
      <c r="J22" s="11">
        <f t="shared" si="6"/>
        <v>0.45</v>
      </c>
      <c r="K22" s="11">
        <f t="shared" si="6"/>
        <v>0.45</v>
      </c>
      <c r="L22" s="11">
        <f t="shared" si="6"/>
        <v>0.45</v>
      </c>
      <c r="M22" s="11">
        <f t="shared" si="6"/>
        <v>0.45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тыс. руб.</v>
      </c>
      <c r="D26" s="20">
        <f>D$10*D14</f>
        <v>0</v>
      </c>
      <c r="E26" s="20">
        <f t="shared" ref="E26:M26" si="8">E$10*E14</f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3764.3240800256008</v>
      </c>
      <c r="J26" s="20">
        <f t="shared" si="8"/>
        <v>3914.8970432266256</v>
      </c>
      <c r="K26" s="20">
        <f t="shared" si="8"/>
        <v>4071.4929249556899</v>
      </c>
      <c r="L26" s="20">
        <f t="shared" si="8"/>
        <v>4234.3526419539185</v>
      </c>
      <c r="M26" s="20">
        <f t="shared" si="8"/>
        <v>4403.7267476320749</v>
      </c>
    </row>
    <row r="27" spans="1:13" x14ac:dyDescent="0.25">
      <c r="A27" s="4" t="s">
        <v>17</v>
      </c>
      <c r="C27" s="9" t="str">
        <f>CUR_NAME</f>
        <v>тыс. руб.</v>
      </c>
      <c r="D27" s="20">
        <f>D$10*D15</f>
        <v>0</v>
      </c>
      <c r="E27" s="20">
        <f t="shared" ref="E27:M27" si="9">E$10*E15</f>
        <v>0</v>
      </c>
      <c r="F27" s="20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88.57233129472003</v>
      </c>
      <c r="J27" s="20">
        <f t="shared" si="9"/>
        <v>92.115224546508841</v>
      </c>
      <c r="K27" s="20">
        <f t="shared" si="9"/>
        <v>95.799833528369177</v>
      </c>
      <c r="L27" s="20">
        <f t="shared" si="9"/>
        <v>99.631826869503968</v>
      </c>
      <c r="M27" s="20">
        <f t="shared" si="9"/>
        <v>103.61709994428413</v>
      </c>
    </row>
    <row r="28" spans="1:13" x14ac:dyDescent="0.25">
      <c r="A28" s="4" t="s">
        <v>18</v>
      </c>
      <c r="C28" s="9" t="str">
        <f>CUR_NAME</f>
        <v>тыс. руб.</v>
      </c>
      <c r="D28" s="20">
        <f>D$10*D16</f>
        <v>0</v>
      </c>
      <c r="E28" s="20">
        <f t="shared" ref="E28:M28" si="10">E$10*E16</f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44.286165647360015</v>
      </c>
      <c r="J28" s="20">
        <f t="shared" si="10"/>
        <v>46.057612273254421</v>
      </c>
      <c r="K28" s="20">
        <f t="shared" si="10"/>
        <v>47.899916764184589</v>
      </c>
      <c r="L28" s="20">
        <f t="shared" si="10"/>
        <v>49.815913434751984</v>
      </c>
      <c r="M28" s="20">
        <f t="shared" si="10"/>
        <v>51.808549972142067</v>
      </c>
    </row>
    <row r="29" spans="1:13" x14ac:dyDescent="0.25">
      <c r="A29" s="4" t="s">
        <v>19</v>
      </c>
      <c r="C29" s="9" t="str">
        <f>CUR_NAME</f>
        <v>тыс. руб.</v>
      </c>
      <c r="D29" s="20">
        <f>D$10*D17</f>
        <v>0</v>
      </c>
      <c r="E29" s="20">
        <f t="shared" ref="E29:M29" si="11">E$10*E17</f>
        <v>0</v>
      </c>
      <c r="F29" s="20">
        <f t="shared" si="11"/>
        <v>0</v>
      </c>
      <c r="G29" s="20">
        <f t="shared" si="11"/>
        <v>0</v>
      </c>
      <c r="H29" s="20">
        <f t="shared" si="11"/>
        <v>0</v>
      </c>
      <c r="I29" s="20">
        <f t="shared" si="11"/>
        <v>44.286165647360015</v>
      </c>
      <c r="J29" s="20">
        <f t="shared" si="11"/>
        <v>46.057612273254421</v>
      </c>
      <c r="K29" s="20">
        <f t="shared" si="11"/>
        <v>47.899916764184589</v>
      </c>
      <c r="L29" s="20">
        <f t="shared" si="11"/>
        <v>49.815913434751984</v>
      </c>
      <c r="M29" s="20">
        <f t="shared" si="11"/>
        <v>51.808549972142067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тыс. руб.</v>
      </c>
      <c r="D32" s="20">
        <f t="shared" ref="D32:M32" si="12">D$10*D20</f>
        <v>0</v>
      </c>
      <c r="E32" s="20">
        <f t="shared" si="12"/>
        <v>0</v>
      </c>
      <c r="F32" s="20">
        <f t="shared" si="12"/>
        <v>0</v>
      </c>
      <c r="G32" s="20">
        <f t="shared" si="12"/>
        <v>0</v>
      </c>
      <c r="H32" s="20">
        <f t="shared" si="12"/>
        <v>0</v>
      </c>
      <c r="I32" s="20">
        <f t="shared" si="12"/>
        <v>44.286165647360015</v>
      </c>
      <c r="J32" s="20">
        <f t="shared" si="12"/>
        <v>46.057612273254421</v>
      </c>
      <c r="K32" s="20">
        <f t="shared" si="12"/>
        <v>47.899916764184589</v>
      </c>
      <c r="L32" s="20">
        <f t="shared" si="12"/>
        <v>49.815913434751984</v>
      </c>
      <c r="M32" s="20">
        <f t="shared" si="12"/>
        <v>51.808549972142067</v>
      </c>
    </row>
    <row r="33" spans="1:13" x14ac:dyDescent="0.25">
      <c r="A33" s="4" t="s">
        <v>30</v>
      </c>
      <c r="C33" s="9" t="str">
        <f>CUR_NAME</f>
        <v>тыс. руб.</v>
      </c>
      <c r="D33" s="20">
        <f t="shared" ref="D33:M33" si="13">D$10*D21</f>
        <v>0</v>
      </c>
      <c r="E33" s="20">
        <f t="shared" si="13"/>
        <v>0</v>
      </c>
      <c r="F33" s="20">
        <f t="shared" si="13"/>
        <v>0</v>
      </c>
      <c r="G33" s="20">
        <f t="shared" si="13"/>
        <v>0</v>
      </c>
      <c r="H33" s="20">
        <f t="shared" si="13"/>
        <v>0</v>
      </c>
      <c r="I33" s="20">
        <f t="shared" si="13"/>
        <v>4.4286165647360008E-3</v>
      </c>
      <c r="J33" s="20">
        <f t="shared" si="13"/>
        <v>4.6057612273254413E-3</v>
      </c>
      <c r="K33" s="20">
        <f t="shared" si="13"/>
        <v>4.789991676418459E-3</v>
      </c>
      <c r="L33" s="20">
        <f t="shared" si="13"/>
        <v>4.9815913434751984E-3</v>
      </c>
      <c r="M33" s="20">
        <f t="shared" si="13"/>
        <v>5.1808549972142065E-3</v>
      </c>
    </row>
    <row r="34" spans="1:13" x14ac:dyDescent="0.25">
      <c r="A34" s="4" t="s">
        <v>28</v>
      </c>
      <c r="C34" s="9" t="str">
        <f>CUR_NAME</f>
        <v>тыс. руб.</v>
      </c>
      <c r="D34" s="20">
        <f t="shared" ref="D34:M34" si="14">D$10*D22</f>
        <v>0</v>
      </c>
      <c r="E34" s="20">
        <f t="shared" si="14"/>
        <v>0</v>
      </c>
      <c r="F34" s="20">
        <f t="shared" si="14"/>
        <v>0</v>
      </c>
      <c r="G34" s="20">
        <f t="shared" si="14"/>
        <v>0</v>
      </c>
      <c r="H34" s="20">
        <f t="shared" si="14"/>
        <v>0</v>
      </c>
      <c r="I34" s="20">
        <f t="shared" si="14"/>
        <v>1992.8774541312007</v>
      </c>
      <c r="J34" s="20">
        <f t="shared" si="14"/>
        <v>2072.592552296449</v>
      </c>
      <c r="K34" s="20">
        <f t="shared" si="14"/>
        <v>2155.4962543883066</v>
      </c>
      <c r="L34" s="20">
        <f t="shared" si="14"/>
        <v>2241.7161045638395</v>
      </c>
      <c r="M34" s="20">
        <f t="shared" si="14"/>
        <v>2331.3847487463931</v>
      </c>
    </row>
    <row r="35" spans="1:13" x14ac:dyDescent="0.25">
      <c r="A35" s="4" t="s">
        <v>20</v>
      </c>
      <c r="B35" s="21">
        <v>99</v>
      </c>
      <c r="C35" s="9" t="s">
        <v>24</v>
      </c>
      <c r="D35" s="22">
        <f>$B$35*D9</f>
        <v>102.96000000000001</v>
      </c>
      <c r="E35" s="22">
        <f t="shared" ref="E35:M35" si="15">$B$35*E9</f>
        <v>107.07840000000002</v>
      </c>
      <c r="F35" s="22">
        <f t="shared" si="15"/>
        <v>111.36153600000002</v>
      </c>
      <c r="G35" s="22">
        <f t="shared" si="15"/>
        <v>115.81599744000002</v>
      </c>
      <c r="H35" s="22">
        <f t="shared" si="15"/>
        <v>120.44863733760003</v>
      </c>
      <c r="I35" s="22">
        <f t="shared" si="15"/>
        <v>125.26658283110403</v>
      </c>
      <c r="J35" s="22">
        <f t="shared" si="15"/>
        <v>130.2772461443482</v>
      </c>
      <c r="K35" s="22">
        <f t="shared" si="15"/>
        <v>135.48833599012212</v>
      </c>
      <c r="L35" s="22">
        <f t="shared" si="15"/>
        <v>140.90786942972704</v>
      </c>
      <c r="M35" s="22">
        <f t="shared" si="15"/>
        <v>146.54418420691613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0</v>
      </c>
      <c r="F36" s="20">
        <f t="shared" si="16"/>
        <v>0</v>
      </c>
      <c r="G36" s="20">
        <f t="shared" si="16"/>
        <v>0</v>
      </c>
      <c r="H36" s="20">
        <f t="shared" si="16"/>
        <v>0</v>
      </c>
      <c r="I36" s="20">
        <f t="shared" si="16"/>
        <v>1</v>
      </c>
      <c r="J36" s="20">
        <f t="shared" si="16"/>
        <v>1</v>
      </c>
      <c r="K36" s="20">
        <f t="shared" si="16"/>
        <v>1</v>
      </c>
      <c r="L36" s="20">
        <f t="shared" si="16"/>
        <v>1</v>
      </c>
      <c r="M36" s="20">
        <f t="shared" si="16"/>
        <v>1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15</v>
      </c>
      <c r="C40" s="9" t="str">
        <f>CUR_NAME</f>
        <v>тыс. руб.</v>
      </c>
      <c r="D40" s="20">
        <f>$B40*D$10/365</f>
        <v>0</v>
      </c>
      <c r="E40" s="20">
        <f t="shared" ref="E40:M40" si="18">$B40*E$10/365</f>
        <v>0</v>
      </c>
      <c r="F40" s="20">
        <f t="shared" si="18"/>
        <v>0</v>
      </c>
      <c r="G40" s="20">
        <f t="shared" si="18"/>
        <v>0</v>
      </c>
      <c r="H40" s="20">
        <f t="shared" si="18"/>
        <v>0</v>
      </c>
      <c r="I40" s="20">
        <f t="shared" si="18"/>
        <v>181.997941016548</v>
      </c>
      <c r="J40" s="20">
        <f t="shared" si="18"/>
        <v>189.27785865720992</v>
      </c>
      <c r="K40" s="20">
        <f t="shared" si="18"/>
        <v>196.84897300349832</v>
      </c>
      <c r="L40" s="20">
        <f t="shared" si="18"/>
        <v>204.72293192363827</v>
      </c>
      <c r="M40" s="20">
        <f t="shared" si="18"/>
        <v>212.91184920058382</v>
      </c>
    </row>
    <row r="41" spans="1:13" x14ac:dyDescent="0.25">
      <c r="A41" s="4" t="s">
        <v>33</v>
      </c>
      <c r="B41" s="5">
        <v>2</v>
      </c>
      <c r="C41" s="9" t="str">
        <f>CUR_NAME</f>
        <v>тыс. руб.</v>
      </c>
      <c r="D41" s="20">
        <f t="shared" ref="D41:M42" si="19">$B41*D$10/365</f>
        <v>0</v>
      </c>
      <c r="E41" s="20">
        <f t="shared" si="19"/>
        <v>0</v>
      </c>
      <c r="F41" s="20">
        <f t="shared" si="19"/>
        <v>0</v>
      </c>
      <c r="G41" s="20">
        <f t="shared" si="19"/>
        <v>0</v>
      </c>
      <c r="H41" s="20">
        <f t="shared" si="19"/>
        <v>0</v>
      </c>
      <c r="I41" s="20">
        <f t="shared" si="19"/>
        <v>24.266392135539732</v>
      </c>
      <c r="J41" s="20">
        <f t="shared" si="19"/>
        <v>25.237047820961326</v>
      </c>
      <c r="K41" s="20">
        <f t="shared" si="19"/>
        <v>26.246529733799775</v>
      </c>
      <c r="L41" s="20">
        <f t="shared" si="19"/>
        <v>27.296390923151773</v>
      </c>
      <c r="M41" s="20">
        <f t="shared" si="19"/>
        <v>28.388246560077842</v>
      </c>
    </row>
    <row r="42" spans="1:13" x14ac:dyDescent="0.25">
      <c r="A42" s="4" t="s">
        <v>34</v>
      </c>
      <c r="B42" s="5">
        <v>15</v>
      </c>
      <c r="C42" s="9" t="str">
        <f>CUR_NAME</f>
        <v>тыс. руб.</v>
      </c>
      <c r="D42" s="20">
        <f t="shared" si="19"/>
        <v>0</v>
      </c>
      <c r="E42" s="20">
        <f t="shared" si="19"/>
        <v>0</v>
      </c>
      <c r="F42" s="20">
        <f t="shared" si="19"/>
        <v>0</v>
      </c>
      <c r="G42" s="20">
        <f t="shared" si="19"/>
        <v>0</v>
      </c>
      <c r="H42" s="20">
        <f t="shared" si="19"/>
        <v>0</v>
      </c>
      <c r="I42" s="20">
        <f t="shared" si="19"/>
        <v>181.997941016548</v>
      </c>
      <c r="J42" s="20">
        <f t="shared" si="19"/>
        <v>189.27785865720992</v>
      </c>
      <c r="K42" s="20">
        <f t="shared" si="19"/>
        <v>196.84897300349832</v>
      </c>
      <c r="L42" s="20">
        <f t="shared" si="19"/>
        <v>204.72293192363827</v>
      </c>
      <c r="M42" s="20">
        <f t="shared" si="19"/>
        <v>212.91184920058382</v>
      </c>
    </row>
    <row r="44" spans="1:13" x14ac:dyDescent="0.25">
      <c r="A44" s="4" t="s">
        <v>36</v>
      </c>
      <c r="C44" s="9" t="str">
        <f>CUR_NAME</f>
        <v>тыс. руб.</v>
      </c>
      <c r="D44" s="20">
        <f>D40+D41-D42</f>
        <v>0</v>
      </c>
      <c r="E44" s="20">
        <f>E40+E41-E42</f>
        <v>0</v>
      </c>
      <c r="F44" s="20">
        <f t="shared" ref="F44:M44" si="20">F40+F41-F42</f>
        <v>0</v>
      </c>
      <c r="G44" s="20">
        <f t="shared" si="20"/>
        <v>0</v>
      </c>
      <c r="H44" s="20">
        <f t="shared" si="20"/>
        <v>0</v>
      </c>
      <c r="I44" s="20">
        <f t="shared" si="20"/>
        <v>24.266392135539718</v>
      </c>
      <c r="J44" s="20">
        <f t="shared" si="20"/>
        <v>25.237047820961322</v>
      </c>
      <c r="K44" s="20">
        <f t="shared" si="20"/>
        <v>26.246529733799775</v>
      </c>
      <c r="L44" s="20">
        <f t="shared" si="20"/>
        <v>27.296390923151762</v>
      </c>
      <c r="M44" s="20">
        <f t="shared" si="20"/>
        <v>28.388246560077846</v>
      </c>
    </row>
    <row r="45" spans="1:13" x14ac:dyDescent="0.25">
      <c r="A45" s="4" t="s">
        <v>37</v>
      </c>
      <c r="C45" s="9" t="str">
        <f>CUR_NAME</f>
        <v>тыс. руб.</v>
      </c>
      <c r="D45" s="20">
        <f>D44</f>
        <v>0</v>
      </c>
      <c r="E45" s="20">
        <f>E44-D44</f>
        <v>0</v>
      </c>
      <c r="F45" s="20">
        <f t="shared" ref="F45:M45" si="21">F44-E44</f>
        <v>0</v>
      </c>
      <c r="G45" s="20">
        <f t="shared" si="21"/>
        <v>0</v>
      </c>
      <c r="H45" s="20">
        <f t="shared" si="21"/>
        <v>0</v>
      </c>
      <c r="I45" s="20">
        <f t="shared" si="21"/>
        <v>24.266392135539718</v>
      </c>
      <c r="J45" s="20">
        <f t="shared" si="21"/>
        <v>0.97065568542160463</v>
      </c>
      <c r="K45" s="20">
        <f t="shared" si="21"/>
        <v>1.0094819128384529</v>
      </c>
      <c r="L45" s="20">
        <f t="shared" si="21"/>
        <v>1.0498611893519865</v>
      </c>
      <c r="M45" s="20">
        <f t="shared" si="21"/>
        <v>1.0918556369260841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1.1200000000000001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0.2</v>
      </c>
      <c r="E50" s="24">
        <v>0.2</v>
      </c>
      <c r="F50" s="24">
        <v>0.2</v>
      </c>
      <c r="G50" s="24">
        <v>0.2</v>
      </c>
      <c r="H50" s="24">
        <v>0.2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3920.0000000000005</v>
      </c>
      <c r="C51" s="9" t="str">
        <f>CUR_NAME</f>
        <v>тыс. руб.</v>
      </c>
      <c r="D51" s="20">
        <f>$B$49*$B$6*D50</f>
        <v>784.00000000000011</v>
      </c>
      <c r="E51" s="20">
        <f t="shared" ref="E51:M51" si="23">$B$49*$B$6*E50</f>
        <v>784.00000000000011</v>
      </c>
      <c r="F51" s="20">
        <f t="shared" si="23"/>
        <v>784.00000000000011</v>
      </c>
      <c r="G51" s="20">
        <f t="shared" si="23"/>
        <v>784.00000000000011</v>
      </c>
      <c r="H51" s="20">
        <f t="shared" si="23"/>
        <v>784.00000000000011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9.9989999999999982E-2</v>
      </c>
      <c r="C53" s="9" t="s">
        <v>11</v>
      </c>
      <c r="D53" s="20">
        <f>D$51*$B53</f>
        <v>78.392160000000004</v>
      </c>
      <c r="E53" s="20">
        <f t="shared" ref="E53:M53" si="24">E$51*$B53</f>
        <v>78.392160000000004</v>
      </c>
      <c r="F53" s="20">
        <f t="shared" si="24"/>
        <v>78.392160000000004</v>
      </c>
      <c r="G53" s="20">
        <f t="shared" si="24"/>
        <v>78.392160000000004</v>
      </c>
      <c r="H53" s="20">
        <f t="shared" si="24"/>
        <v>78.392160000000004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0.9</v>
      </c>
      <c r="C54" s="9" t="s">
        <v>11</v>
      </c>
      <c r="D54" s="20">
        <f t="shared" ref="D54:M55" si="25">D$51*$B54</f>
        <v>705.60000000000014</v>
      </c>
      <c r="E54" s="20">
        <f t="shared" si="25"/>
        <v>705.60000000000014</v>
      </c>
      <c r="F54" s="20">
        <f t="shared" si="25"/>
        <v>705.60000000000014</v>
      </c>
      <c r="G54" s="20">
        <f t="shared" si="25"/>
        <v>705.60000000000014</v>
      </c>
      <c r="H54" s="20">
        <f t="shared" si="25"/>
        <v>705.60000000000014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1.0000000000000001E-5</v>
      </c>
      <c r="C55" s="9" t="s">
        <v>11</v>
      </c>
      <c r="D55" s="20">
        <f t="shared" si="25"/>
        <v>7.8400000000000015E-3</v>
      </c>
      <c r="E55" s="20">
        <f t="shared" si="25"/>
        <v>7.8400000000000015E-3</v>
      </c>
      <c r="F55" s="20">
        <f t="shared" si="25"/>
        <v>7.8400000000000015E-3</v>
      </c>
      <c r="G55" s="20">
        <f t="shared" si="25"/>
        <v>7.8400000000000015E-3</v>
      </c>
      <c r="H55" s="20">
        <f t="shared" si="25"/>
        <v>7.8400000000000015E-3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тыс. руб.</v>
      </c>
      <c r="D58" s="20">
        <f>D53</f>
        <v>78.392160000000004</v>
      </c>
      <c r="E58" s="20">
        <f>D58+E53</f>
        <v>156.78432000000001</v>
      </c>
      <c r="F58" s="20">
        <f t="shared" ref="F58:M58" si="26">E58+F53</f>
        <v>235.17648000000003</v>
      </c>
      <c r="G58" s="20">
        <f t="shared" si="26"/>
        <v>313.56864000000002</v>
      </c>
      <c r="H58" s="20">
        <f t="shared" si="26"/>
        <v>391.96080000000001</v>
      </c>
      <c r="I58" s="20">
        <f t="shared" si="26"/>
        <v>391.96080000000001</v>
      </c>
      <c r="J58" s="20">
        <f t="shared" si="26"/>
        <v>391.96080000000001</v>
      </c>
      <c r="K58" s="20">
        <f t="shared" si="26"/>
        <v>391.96080000000001</v>
      </c>
      <c r="L58" s="20">
        <f t="shared" si="26"/>
        <v>391.96080000000001</v>
      </c>
      <c r="M58" s="20">
        <f t="shared" si="26"/>
        <v>391.96080000000001</v>
      </c>
    </row>
    <row r="59" spans="1:13" x14ac:dyDescent="0.25">
      <c r="A59" s="4" t="s">
        <v>43</v>
      </c>
      <c r="C59" s="9" t="str">
        <f>CUR_NAME</f>
        <v>тыс. руб.</v>
      </c>
      <c r="D59" s="20">
        <f t="shared" ref="D59:D60" si="27">D54</f>
        <v>705.60000000000014</v>
      </c>
      <c r="E59" s="20">
        <f t="shared" ref="E59:M59" si="28">D59+E54</f>
        <v>1411.2000000000003</v>
      </c>
      <c r="F59" s="20">
        <f t="shared" si="28"/>
        <v>2116.8000000000002</v>
      </c>
      <c r="G59" s="20">
        <f t="shared" si="28"/>
        <v>2822.4000000000005</v>
      </c>
      <c r="H59" s="20">
        <f t="shared" si="28"/>
        <v>3528.0000000000009</v>
      </c>
      <c r="I59" s="20">
        <f t="shared" si="28"/>
        <v>3528.0000000000009</v>
      </c>
      <c r="J59" s="20">
        <f t="shared" si="28"/>
        <v>3528.0000000000009</v>
      </c>
      <c r="K59" s="20">
        <f t="shared" si="28"/>
        <v>3528.0000000000009</v>
      </c>
      <c r="L59" s="20">
        <f t="shared" si="28"/>
        <v>3528.0000000000009</v>
      </c>
      <c r="M59" s="20">
        <f t="shared" si="28"/>
        <v>3528.0000000000009</v>
      </c>
    </row>
    <row r="60" spans="1:13" x14ac:dyDescent="0.25">
      <c r="A60" s="4" t="s">
        <v>44</v>
      </c>
      <c r="C60" s="9" t="str">
        <f>CUR_NAME</f>
        <v>тыс. руб.</v>
      </c>
      <c r="D60" s="20">
        <f t="shared" si="27"/>
        <v>7.8400000000000015E-3</v>
      </c>
      <c r="E60" s="20">
        <f t="shared" ref="E60:M60" si="29">D60+E55</f>
        <v>1.5680000000000003E-2</v>
      </c>
      <c r="F60" s="20">
        <f t="shared" si="29"/>
        <v>2.3520000000000006E-2</v>
      </c>
      <c r="G60" s="20">
        <f t="shared" si="29"/>
        <v>3.1360000000000006E-2</v>
      </c>
      <c r="H60" s="20">
        <f t="shared" si="29"/>
        <v>3.9200000000000006E-2</v>
      </c>
      <c r="I60" s="20">
        <f t="shared" si="29"/>
        <v>3.9200000000000006E-2</v>
      </c>
      <c r="J60" s="20">
        <f t="shared" si="29"/>
        <v>3.9200000000000006E-2</v>
      </c>
      <c r="K60" s="20">
        <f t="shared" si="29"/>
        <v>3.9200000000000006E-2</v>
      </c>
      <c r="L60" s="20">
        <f t="shared" si="29"/>
        <v>3.9200000000000006E-2</v>
      </c>
      <c r="M60" s="20">
        <f t="shared" si="29"/>
        <v>3.9200000000000006E-2</v>
      </c>
    </row>
    <row r="62" spans="1:13" x14ac:dyDescent="0.25">
      <c r="A62" s="4" t="s">
        <v>47</v>
      </c>
      <c r="B62" s="4">
        <f>MATCH(0, D50:M50, 0)</f>
        <v>6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тыс.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0</v>
      </c>
      <c r="G64" s="20">
        <f t="shared" si="30"/>
        <v>0</v>
      </c>
      <c r="H64" s="20">
        <f t="shared" si="30"/>
        <v>0</v>
      </c>
      <c r="I64" s="20">
        <f t="shared" si="30"/>
        <v>19.598040000000001</v>
      </c>
      <c r="J64" s="20">
        <f t="shared" si="30"/>
        <v>19.598040000000001</v>
      </c>
      <c r="K64" s="20">
        <f t="shared" si="30"/>
        <v>19.598040000000001</v>
      </c>
      <c r="L64" s="20">
        <f t="shared" si="30"/>
        <v>19.598040000000001</v>
      </c>
      <c r="M64" s="20">
        <f t="shared" si="30"/>
        <v>19.598040000000001</v>
      </c>
    </row>
    <row r="65" spans="1:13" x14ac:dyDescent="0.25">
      <c r="A65" s="4" t="s">
        <v>43</v>
      </c>
      <c r="B65" s="5">
        <v>20</v>
      </c>
      <c r="C65" s="9" t="str">
        <f>CUR_NAME</f>
        <v>тыс.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0</v>
      </c>
      <c r="G65" s="20">
        <f t="shared" si="32"/>
        <v>0</v>
      </c>
      <c r="H65" s="20">
        <f t="shared" si="32"/>
        <v>0</v>
      </c>
      <c r="I65" s="20">
        <f t="shared" si="32"/>
        <v>176.40000000000003</v>
      </c>
      <c r="J65" s="20">
        <f t="shared" si="32"/>
        <v>176.40000000000003</v>
      </c>
      <c r="K65" s="20">
        <f t="shared" si="32"/>
        <v>176.40000000000003</v>
      </c>
      <c r="L65" s="20">
        <f t="shared" si="32"/>
        <v>176.40000000000003</v>
      </c>
      <c r="M65" s="20">
        <f t="shared" si="32"/>
        <v>176.40000000000003</v>
      </c>
    </row>
    <row r="66" spans="1:13" x14ac:dyDescent="0.25">
      <c r="A66" s="4" t="s">
        <v>44</v>
      </c>
      <c r="B66" s="5">
        <v>1</v>
      </c>
      <c r="C66" s="9" t="str">
        <f>CUR_NAME</f>
        <v>тыс. руб.</v>
      </c>
      <c r="D66" s="20">
        <f t="shared" si="31"/>
        <v>0</v>
      </c>
      <c r="E66" s="20">
        <f t="shared" si="32"/>
        <v>0</v>
      </c>
      <c r="F66" s="20">
        <f t="shared" si="32"/>
        <v>0</v>
      </c>
      <c r="G66" s="20">
        <f t="shared" si="32"/>
        <v>0</v>
      </c>
      <c r="H66" s="20">
        <f t="shared" si="32"/>
        <v>0</v>
      </c>
      <c r="I66" s="20">
        <f t="shared" si="32"/>
        <v>3.9200000000000006E-2</v>
      </c>
      <c r="J66" s="20">
        <f t="shared" si="32"/>
        <v>0</v>
      </c>
      <c r="K66" s="20">
        <f t="shared" si="32"/>
        <v>0</v>
      </c>
      <c r="L66" s="20">
        <f t="shared" si="32"/>
        <v>0</v>
      </c>
      <c r="M66" s="20">
        <f t="shared" si="32"/>
        <v>0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тыс. руб.</v>
      </c>
      <c r="D69" s="20">
        <f>D64</f>
        <v>0</v>
      </c>
      <c r="E69" s="20">
        <f>D69+E64</f>
        <v>0</v>
      </c>
      <c r="F69" s="20">
        <f t="shared" ref="F69:M69" si="33">E69+F64</f>
        <v>0</v>
      </c>
      <c r="G69" s="20">
        <f t="shared" si="33"/>
        <v>0</v>
      </c>
      <c r="H69" s="20">
        <f t="shared" si="33"/>
        <v>0</v>
      </c>
      <c r="I69" s="20">
        <f t="shared" si="33"/>
        <v>19.598040000000001</v>
      </c>
      <c r="J69" s="20">
        <f t="shared" si="33"/>
        <v>39.196080000000002</v>
      </c>
      <c r="K69" s="20">
        <f t="shared" si="33"/>
        <v>58.794120000000007</v>
      </c>
      <c r="L69" s="20">
        <f t="shared" si="33"/>
        <v>78.392160000000004</v>
      </c>
      <c r="M69" s="20">
        <f t="shared" si="33"/>
        <v>97.990200000000002</v>
      </c>
    </row>
    <row r="70" spans="1:13" x14ac:dyDescent="0.25">
      <c r="A70" s="4" t="s">
        <v>43</v>
      </c>
      <c r="C70" s="9" t="str">
        <f>CUR_NAME</f>
        <v>тыс.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0</v>
      </c>
      <c r="G70" s="20">
        <f t="shared" si="35"/>
        <v>0</v>
      </c>
      <c r="H70" s="20">
        <f t="shared" si="35"/>
        <v>0</v>
      </c>
      <c r="I70" s="20">
        <f t="shared" si="35"/>
        <v>176.40000000000003</v>
      </c>
      <c r="J70" s="20">
        <f t="shared" si="35"/>
        <v>352.80000000000007</v>
      </c>
      <c r="K70" s="20">
        <f t="shared" si="35"/>
        <v>529.20000000000005</v>
      </c>
      <c r="L70" s="20">
        <f t="shared" si="35"/>
        <v>705.60000000000014</v>
      </c>
      <c r="M70" s="20">
        <f t="shared" si="35"/>
        <v>882.00000000000023</v>
      </c>
    </row>
    <row r="71" spans="1:13" x14ac:dyDescent="0.25">
      <c r="A71" s="4" t="s">
        <v>44</v>
      </c>
      <c r="C71" s="9" t="str">
        <f>CUR_NAME</f>
        <v>тыс. руб.</v>
      </c>
      <c r="D71" s="20">
        <f t="shared" si="34"/>
        <v>0</v>
      </c>
      <c r="E71" s="20">
        <f t="shared" si="35"/>
        <v>0</v>
      </c>
      <c r="F71" s="20">
        <f t="shared" si="35"/>
        <v>0</v>
      </c>
      <c r="G71" s="20">
        <f t="shared" si="35"/>
        <v>0</v>
      </c>
      <c r="H71" s="20">
        <f t="shared" si="35"/>
        <v>0</v>
      </c>
      <c r="I71" s="20">
        <f t="shared" si="35"/>
        <v>3.9200000000000006E-2</v>
      </c>
      <c r="J71" s="20">
        <f t="shared" si="35"/>
        <v>3.9200000000000006E-2</v>
      </c>
      <c r="K71" s="20">
        <f t="shared" si="35"/>
        <v>3.9200000000000006E-2</v>
      </c>
      <c r="L71" s="20">
        <f t="shared" si="35"/>
        <v>3.9200000000000006E-2</v>
      </c>
      <c r="M71" s="20">
        <f t="shared" si="35"/>
        <v>3.9200000000000006E-2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тыс. руб.</v>
      </c>
      <c r="D74" s="20">
        <f>D58-D69</f>
        <v>78.392160000000004</v>
      </c>
      <c r="E74" s="20">
        <f t="shared" ref="E74:M74" si="36">E58-E69</f>
        <v>156.78432000000001</v>
      </c>
      <c r="F74" s="20">
        <f t="shared" si="36"/>
        <v>235.17648000000003</v>
      </c>
      <c r="G74" s="20">
        <f t="shared" si="36"/>
        <v>313.56864000000002</v>
      </c>
      <c r="H74" s="20">
        <f t="shared" si="36"/>
        <v>391.96080000000001</v>
      </c>
      <c r="I74" s="20">
        <f t="shared" si="36"/>
        <v>372.36275999999998</v>
      </c>
      <c r="J74" s="20">
        <f t="shared" si="36"/>
        <v>352.76472000000001</v>
      </c>
      <c r="K74" s="20">
        <f t="shared" si="36"/>
        <v>333.16667999999999</v>
      </c>
      <c r="L74" s="20">
        <f t="shared" si="36"/>
        <v>313.56864000000002</v>
      </c>
      <c r="M74" s="20">
        <f t="shared" si="36"/>
        <v>293.97059999999999</v>
      </c>
    </row>
    <row r="75" spans="1:13" x14ac:dyDescent="0.25">
      <c r="A75" s="4" t="s">
        <v>43</v>
      </c>
      <c r="C75" s="9" t="str">
        <f>CUR_NAME</f>
        <v>тыс. руб.</v>
      </c>
      <c r="D75" s="20">
        <f t="shared" ref="D75:M76" si="37">D59-D70</f>
        <v>705.60000000000014</v>
      </c>
      <c r="E75" s="20">
        <f t="shared" si="37"/>
        <v>1411.2000000000003</v>
      </c>
      <c r="F75" s="20">
        <f t="shared" si="37"/>
        <v>2116.8000000000002</v>
      </c>
      <c r="G75" s="20">
        <f t="shared" si="37"/>
        <v>2822.4000000000005</v>
      </c>
      <c r="H75" s="20">
        <f t="shared" si="37"/>
        <v>3528.0000000000009</v>
      </c>
      <c r="I75" s="20">
        <f t="shared" si="37"/>
        <v>3351.6000000000008</v>
      </c>
      <c r="J75" s="20">
        <f t="shared" si="37"/>
        <v>3175.2000000000007</v>
      </c>
      <c r="K75" s="20">
        <f t="shared" si="37"/>
        <v>2998.8000000000011</v>
      </c>
      <c r="L75" s="20">
        <f t="shared" si="37"/>
        <v>2822.4000000000005</v>
      </c>
      <c r="M75" s="20">
        <f t="shared" si="37"/>
        <v>2646.0000000000009</v>
      </c>
    </row>
    <row r="76" spans="1:13" x14ac:dyDescent="0.25">
      <c r="A76" s="4" t="s">
        <v>44</v>
      </c>
      <c r="C76" s="9" t="str">
        <f>CUR_NAME</f>
        <v>тыс. руб.</v>
      </c>
      <c r="D76" s="20">
        <f t="shared" si="37"/>
        <v>7.8400000000000015E-3</v>
      </c>
      <c r="E76" s="20">
        <f t="shared" si="37"/>
        <v>1.5680000000000003E-2</v>
      </c>
      <c r="F76" s="20">
        <f t="shared" si="37"/>
        <v>2.3520000000000006E-2</v>
      </c>
      <c r="G76" s="20">
        <f t="shared" si="37"/>
        <v>3.1360000000000006E-2</v>
      </c>
      <c r="H76" s="20">
        <f t="shared" si="37"/>
        <v>3.9200000000000006E-2</v>
      </c>
      <c r="I76" s="20">
        <f t="shared" si="37"/>
        <v>0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0.1</v>
      </c>
      <c r="C80" s="9" t="s">
        <v>11</v>
      </c>
    </row>
    <row r="81" spans="1:13" x14ac:dyDescent="0.25">
      <c r="A81" s="4" t="s">
        <v>52</v>
      </c>
      <c r="B81" s="26">
        <f>1-B80</f>
        <v>0.9</v>
      </c>
      <c r="C81" s="9" t="s">
        <v>11</v>
      </c>
    </row>
    <row r="83" spans="1:13" x14ac:dyDescent="0.25">
      <c r="A83" s="4" t="s">
        <v>84</v>
      </c>
      <c r="C83" s="9" t="str">
        <f>CUR_NAME</f>
        <v>тыс. руб.</v>
      </c>
      <c r="D83" s="7">
        <f>D51*$B$80</f>
        <v>78.40000000000002</v>
      </c>
      <c r="E83" s="7">
        <f t="shared" ref="E83:M83" si="39">E51*$B$80</f>
        <v>78.40000000000002</v>
      </c>
      <c r="F83" s="7">
        <f t="shared" si="39"/>
        <v>78.40000000000002</v>
      </c>
      <c r="G83" s="7">
        <f t="shared" si="39"/>
        <v>78.40000000000002</v>
      </c>
      <c r="H83" s="7">
        <f t="shared" si="39"/>
        <v>78.40000000000002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тыс. руб.</v>
      </c>
      <c r="D84" s="7">
        <f>D83</f>
        <v>78.40000000000002</v>
      </c>
      <c r="E84" s="7">
        <f>D84+E83</f>
        <v>156.80000000000004</v>
      </c>
      <c r="F84" s="7">
        <f t="shared" ref="F84:M84" si="40">E84+F83</f>
        <v>235.20000000000005</v>
      </c>
      <c r="G84" s="7">
        <f t="shared" si="40"/>
        <v>313.60000000000008</v>
      </c>
      <c r="H84" s="7">
        <f t="shared" si="40"/>
        <v>392.00000000000011</v>
      </c>
      <c r="I84" s="7">
        <f t="shared" si="40"/>
        <v>392.00000000000011</v>
      </c>
      <c r="J84" s="7">
        <f t="shared" si="40"/>
        <v>392.00000000000011</v>
      </c>
      <c r="K84" s="7">
        <f t="shared" si="40"/>
        <v>392.00000000000011</v>
      </c>
      <c r="L84" s="7">
        <f t="shared" si="40"/>
        <v>392.00000000000011</v>
      </c>
      <c r="M84" s="7">
        <f t="shared" si="40"/>
        <v>392.00000000000011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0.1</v>
      </c>
      <c r="F85" s="24">
        <v>0.1</v>
      </c>
      <c r="G85" s="24">
        <v>0.1</v>
      </c>
      <c r="H85" s="24">
        <v>0.1</v>
      </c>
      <c r="I85" s="24">
        <v>0.1</v>
      </c>
      <c r="J85" s="24">
        <v>0.1</v>
      </c>
      <c r="K85" s="24">
        <v>0.1</v>
      </c>
      <c r="L85" s="24">
        <v>0.1</v>
      </c>
      <c r="M85" s="24">
        <v>0.1</v>
      </c>
    </row>
    <row r="86" spans="1:13" x14ac:dyDescent="0.25">
      <c r="A86" s="4" t="s">
        <v>55</v>
      </c>
      <c r="C86" s="9" t="str">
        <f>CUR_NAME</f>
        <v>тыс. руб.</v>
      </c>
      <c r="D86" s="20">
        <f ca="1">MAX(D123*D85,0)</f>
        <v>0</v>
      </c>
      <c r="E86" s="20">
        <f t="shared" ref="E86:M86" ca="1" si="41">MAX(E123*E85,0)</f>
        <v>0</v>
      </c>
      <c r="F86" s="20">
        <f t="shared" ca="1" si="41"/>
        <v>0</v>
      </c>
      <c r="G86" s="20">
        <f t="shared" ca="1" si="41"/>
        <v>0</v>
      </c>
      <c r="H86" s="20">
        <f t="shared" ca="1" si="41"/>
        <v>0</v>
      </c>
      <c r="I86" s="20">
        <f t="shared" ca="1" si="41"/>
        <v>6.0137327650123327</v>
      </c>
      <c r="J86" s="20">
        <f t="shared" ca="1" si="41"/>
        <v>7.9516602251205235</v>
      </c>
      <c r="K86" s="20">
        <f t="shared" ca="1" si="41"/>
        <v>10.068192533912146</v>
      </c>
      <c r="L86" s="20">
        <f t="shared" ca="1" si="41"/>
        <v>12.313591482518678</v>
      </c>
      <c r="M86" s="20">
        <f t="shared" ca="1" si="41"/>
        <v>14.694950296623166</v>
      </c>
    </row>
    <row r="88" spans="1:13" x14ac:dyDescent="0.25">
      <c r="A88" s="4" t="s">
        <v>57</v>
      </c>
      <c r="C88" s="9" t="str">
        <f>CUR_NAME</f>
        <v>тыс. руб.</v>
      </c>
      <c r="D88" s="20">
        <f ca="1">IF(D1&lt;$B$62, MAX(-D145+D138,0), 0)</f>
        <v>744.55223949473714</v>
      </c>
      <c r="E88" s="20">
        <f t="shared" ref="E88:M88" ca="1" si="42">IF(E1&lt;$B$62, MAX(-E145+E138,0), 0)</f>
        <v>785.55459685761798</v>
      </c>
      <c r="F88" s="20">
        <f t="shared" ca="1" si="42"/>
        <v>828.71497302907142</v>
      </c>
      <c r="G88" s="20">
        <f t="shared" ca="1" si="42"/>
        <v>874.14694794639092</v>
      </c>
      <c r="H88" s="20">
        <f t="shared" ca="1" si="42"/>
        <v>921.97007943830624</v>
      </c>
      <c r="I88" s="20">
        <f t="shared" si="42"/>
        <v>0</v>
      </c>
      <c r="J88" s="20">
        <f t="shared" si="42"/>
        <v>0</v>
      </c>
      <c r="K88" s="20">
        <f t="shared" si="42"/>
        <v>0</v>
      </c>
      <c r="L88" s="20">
        <f t="shared" si="42"/>
        <v>0</v>
      </c>
      <c r="M88" s="20">
        <f t="shared" si="42"/>
        <v>0</v>
      </c>
    </row>
    <row r="89" spans="1:13" x14ac:dyDescent="0.25">
      <c r="A89" s="4" t="s">
        <v>58</v>
      </c>
      <c r="C89" s="9" t="str">
        <f>CUR_NAME</f>
        <v>тыс. руб.</v>
      </c>
      <c r="D89" s="20">
        <f>IF(D1&gt;=$B$62, MIN(MAX(D145-D139,0), D90, (D130-D120+D135)/$B$94+D120), 0)</f>
        <v>0</v>
      </c>
      <c r="E89" s="20">
        <f t="shared" ref="E89:M89" si="43">IF(E1&gt;=$B$62, MIN(MAX(E145-E139,0), E90, (E130-E120+E135)/$B$94+E120), 0)</f>
        <v>0</v>
      </c>
      <c r="F89" s="20">
        <f t="shared" si="43"/>
        <v>0</v>
      </c>
      <c r="G89" s="20">
        <f t="shared" si="43"/>
        <v>0</v>
      </c>
      <c r="H89" s="20">
        <f t="shared" si="43"/>
        <v>0</v>
      </c>
      <c r="I89" s="20">
        <f t="shared" ca="1" si="43"/>
        <v>85.356469730287017</v>
      </c>
      <c r="J89" s="20">
        <f t="shared" ca="1" si="43"/>
        <v>115.20295159325849</v>
      </c>
      <c r="K89" s="20">
        <f t="shared" ca="1" si="43"/>
        <v>131.2073320268124</v>
      </c>
      <c r="L89" s="20">
        <f t="shared" ca="1" si="43"/>
        <v>148.3365277002938</v>
      </c>
      <c r="M89" s="20">
        <f t="shared" ca="1" si="43"/>
        <v>166.6565322909459</v>
      </c>
    </row>
    <row r="90" spans="1:13" x14ac:dyDescent="0.25">
      <c r="A90" s="4" t="s">
        <v>59</v>
      </c>
      <c r="C90" s="9" t="str">
        <f>CUR_NAME</f>
        <v>тыс. руб.</v>
      </c>
      <c r="D90" s="20">
        <f ca="1">D88</f>
        <v>744.55223949473714</v>
      </c>
      <c r="E90" s="20">
        <f ca="1">D91+E88</f>
        <v>1530.106836352355</v>
      </c>
      <c r="F90" s="20">
        <f t="shared" ref="F90:M90" ca="1" si="44">E91+F88</f>
        <v>2358.8218093814266</v>
      </c>
      <c r="G90" s="20">
        <f t="shared" ca="1" si="44"/>
        <v>3232.9687573278175</v>
      </c>
      <c r="H90" s="20">
        <f t="shared" ca="1" si="44"/>
        <v>4154.938836766124</v>
      </c>
      <c r="I90" s="20">
        <f t="shared" ca="1" si="44"/>
        <v>4154.938836766124</v>
      </c>
      <c r="J90" s="20">
        <f t="shared" ca="1" si="44"/>
        <v>4069.5823670358368</v>
      </c>
      <c r="K90" s="20">
        <f t="shared" ca="1" si="44"/>
        <v>3954.3794154425782</v>
      </c>
      <c r="L90" s="20">
        <f t="shared" ca="1" si="44"/>
        <v>3823.1720834157659</v>
      </c>
      <c r="M90" s="20">
        <f t="shared" ca="1" si="44"/>
        <v>3674.8355557154719</v>
      </c>
    </row>
    <row r="91" spans="1:13" x14ac:dyDescent="0.25">
      <c r="A91" s="4" t="s">
        <v>60</v>
      </c>
      <c r="C91" s="9" t="str">
        <f>CUR_NAME</f>
        <v>тыс. руб.</v>
      </c>
      <c r="D91" s="20">
        <f ca="1">D90-D89</f>
        <v>744.55223949473714</v>
      </c>
      <c r="E91" s="20">
        <f t="shared" ref="E91:M91" ca="1" si="45">E90-E89</f>
        <v>1530.106836352355</v>
      </c>
      <c r="F91" s="20">
        <f t="shared" ca="1" si="45"/>
        <v>2358.8218093814266</v>
      </c>
      <c r="G91" s="20">
        <f t="shared" ca="1" si="45"/>
        <v>3232.9687573278175</v>
      </c>
      <c r="H91" s="20">
        <f t="shared" ca="1" si="45"/>
        <v>4154.938836766124</v>
      </c>
      <c r="I91" s="20">
        <f t="shared" ca="1" si="45"/>
        <v>4069.5823670358368</v>
      </c>
      <c r="J91" s="20">
        <f t="shared" ca="1" si="45"/>
        <v>3954.3794154425782</v>
      </c>
      <c r="K91" s="20">
        <f t="shared" ca="1" si="45"/>
        <v>3823.1720834157659</v>
      </c>
      <c r="L91" s="20">
        <f t="shared" ca="1" si="45"/>
        <v>3674.8355557154719</v>
      </c>
      <c r="M91" s="20">
        <f t="shared" ca="1" si="45"/>
        <v>3508.1790234245259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6">$B$92</f>
        <v>0.05</v>
      </c>
      <c r="F92" s="27">
        <f t="shared" si="46"/>
        <v>0.05</v>
      </c>
      <c r="G92" s="27">
        <f t="shared" si="46"/>
        <v>0.05</v>
      </c>
      <c r="H92" s="27">
        <f t="shared" si="46"/>
        <v>0.05</v>
      </c>
      <c r="I92" s="27">
        <f t="shared" si="46"/>
        <v>0.05</v>
      </c>
      <c r="J92" s="27">
        <f t="shared" si="46"/>
        <v>0.05</v>
      </c>
      <c r="K92" s="27">
        <f t="shared" si="46"/>
        <v>0.05</v>
      </c>
      <c r="L92" s="27">
        <f t="shared" si="46"/>
        <v>0.05</v>
      </c>
      <c r="M92" s="27">
        <f t="shared" si="46"/>
        <v>0.05</v>
      </c>
    </row>
    <row r="93" spans="1:13" x14ac:dyDescent="0.25">
      <c r="A93" s="4" t="s">
        <v>62</v>
      </c>
      <c r="C93" s="9" t="str">
        <f>CUR_NAME</f>
        <v>тыс. руб.</v>
      </c>
      <c r="D93" s="20">
        <f ca="1">D90*D92</f>
        <v>37.22761197473686</v>
      </c>
      <c r="E93" s="20">
        <f t="shared" ref="E93:M93" ca="1" si="47">E90*E92</f>
        <v>76.505341817617747</v>
      </c>
      <c r="F93" s="20">
        <f t="shared" ca="1" si="47"/>
        <v>117.94109046907134</v>
      </c>
      <c r="G93" s="20">
        <f t="shared" ca="1" si="47"/>
        <v>161.64843786639088</v>
      </c>
      <c r="H93" s="20">
        <f t="shared" ca="1" si="47"/>
        <v>207.74694183830621</v>
      </c>
      <c r="I93" s="20">
        <f t="shared" ca="1" si="47"/>
        <v>207.74694183830621</v>
      </c>
      <c r="J93" s="20">
        <f t="shared" ca="1" si="47"/>
        <v>203.47911835179184</v>
      </c>
      <c r="K93" s="20">
        <f t="shared" ca="1" si="47"/>
        <v>197.71897077212893</v>
      </c>
      <c r="L93" s="20">
        <f t="shared" ca="1" si="47"/>
        <v>191.15860417078829</v>
      </c>
      <c r="M93" s="20">
        <f t="shared" ca="1" si="47"/>
        <v>183.74177778577359</v>
      </c>
    </row>
    <row r="94" spans="1:13" x14ac:dyDescent="0.25">
      <c r="A94" s="4" t="s">
        <v>63</v>
      </c>
      <c r="B94" s="5">
        <v>1.5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8">IF(E1&gt;=$B$62, IFERROR((E130-E120+E135)/(-E120-E139), "-"), "-")</f>
        <v>-</v>
      </c>
      <c r="F94" s="12" t="str">
        <f t="shared" si="48"/>
        <v>-</v>
      </c>
      <c r="G94" s="12" t="str">
        <f t="shared" si="48"/>
        <v>-</v>
      </c>
      <c r="H94" s="12" t="str">
        <f t="shared" si="48"/>
        <v>-</v>
      </c>
      <c r="I94" s="12">
        <f t="shared" ca="1" si="48"/>
        <v>1.5</v>
      </c>
      <c r="J94" s="12">
        <f t="shared" ca="1" si="48"/>
        <v>1.5</v>
      </c>
      <c r="K94" s="12">
        <f t="shared" ca="1" si="48"/>
        <v>1.5</v>
      </c>
      <c r="L94" s="12">
        <f t="shared" ca="1" si="48"/>
        <v>1.5</v>
      </c>
      <c r="M94" s="12">
        <f t="shared" ca="1" si="48"/>
        <v>1.5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49">E$2</f>
        <v>Год 2</v>
      </c>
      <c r="F96" s="15" t="str">
        <f t="shared" si="49"/>
        <v>Год 3</v>
      </c>
      <c r="G96" s="15" t="str">
        <f t="shared" si="49"/>
        <v>Год 4</v>
      </c>
      <c r="H96" s="15" t="str">
        <f t="shared" si="49"/>
        <v>Год 5</v>
      </c>
      <c r="I96" s="15" t="str">
        <f t="shared" si="49"/>
        <v>Год 6</v>
      </c>
      <c r="J96" s="15" t="str">
        <f t="shared" si="49"/>
        <v>Год 7</v>
      </c>
      <c r="K96" s="15" t="str">
        <f t="shared" si="49"/>
        <v>Год 8</v>
      </c>
      <c r="L96" s="15" t="str">
        <f t="shared" si="49"/>
        <v>Год 9</v>
      </c>
      <c r="M96" s="15" t="str">
        <f t="shared" si="49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тыс. руб.</v>
      </c>
      <c r="D98" s="20">
        <f ca="1">MAX(D121*$B$98,0)</f>
        <v>0</v>
      </c>
      <c r="E98" s="20">
        <f t="shared" ref="E98:M98" ca="1" si="50">MAX(E121*$B$98,0)</f>
        <v>0</v>
      </c>
      <c r="F98" s="20">
        <f t="shared" ca="1" si="50"/>
        <v>0</v>
      </c>
      <c r="G98" s="20">
        <f t="shared" ca="1" si="50"/>
        <v>0</v>
      </c>
      <c r="H98" s="20">
        <f t="shared" ca="1" si="50"/>
        <v>0</v>
      </c>
      <c r="I98" s="20">
        <f t="shared" ca="1" si="50"/>
        <v>15.034331912530831</v>
      </c>
      <c r="J98" s="20">
        <f t="shared" ca="1" si="50"/>
        <v>19.879150562801307</v>
      </c>
      <c r="K98" s="20">
        <f t="shared" ca="1" si="50"/>
        <v>25.170481334780362</v>
      </c>
      <c r="L98" s="20">
        <f t="shared" ca="1" si="50"/>
        <v>30.783978706296693</v>
      </c>
      <c r="M98" s="20">
        <f t="shared" ca="1" si="50"/>
        <v>36.737375741557912</v>
      </c>
    </row>
    <row r="99" spans="1:13" x14ac:dyDescent="0.25">
      <c r="A99" s="4" t="s">
        <v>67</v>
      </c>
      <c r="B99" s="29">
        <v>2.1999999999999999E-2</v>
      </c>
      <c r="C99" s="9" t="str">
        <f>CUR_NAME</f>
        <v>тыс. руб.</v>
      </c>
      <c r="D99" s="20">
        <f>D74*$B$99</f>
        <v>1.7246275200000001</v>
      </c>
      <c r="E99" s="20">
        <f t="shared" ref="E99:M99" si="51">E74*$B$99</f>
        <v>3.4492550400000002</v>
      </c>
      <c r="F99" s="20">
        <f t="shared" si="51"/>
        <v>5.17388256</v>
      </c>
      <c r="G99" s="20">
        <f t="shared" si="51"/>
        <v>6.8985100800000003</v>
      </c>
      <c r="H99" s="20">
        <f t="shared" si="51"/>
        <v>8.6231375999999997</v>
      </c>
      <c r="I99" s="20">
        <f t="shared" si="51"/>
        <v>8.1919807199999983</v>
      </c>
      <c r="J99" s="20">
        <f t="shared" si="51"/>
        <v>7.7608238399999996</v>
      </c>
      <c r="K99" s="20">
        <f t="shared" si="51"/>
        <v>7.3296669599999991</v>
      </c>
      <c r="L99" s="20">
        <f t="shared" si="51"/>
        <v>6.8985100800000003</v>
      </c>
      <c r="M99" s="20">
        <f t="shared" si="51"/>
        <v>6.4673531999999998</v>
      </c>
    </row>
    <row r="100" spans="1:13" x14ac:dyDescent="0.25">
      <c r="A100" s="4" t="s">
        <v>98</v>
      </c>
      <c r="B100" s="29">
        <v>0.3</v>
      </c>
      <c r="C100" s="9" t="str">
        <f>CUR_NAME</f>
        <v>тыс. руб.</v>
      </c>
      <c r="D100" s="20">
        <f>D34*$B$100</f>
        <v>0</v>
      </c>
      <c r="E100" s="20">
        <f t="shared" ref="E100:M100" si="52">E34*$B$100</f>
        <v>0</v>
      </c>
      <c r="F100" s="20">
        <f t="shared" si="52"/>
        <v>0</v>
      </c>
      <c r="G100" s="20">
        <f t="shared" si="52"/>
        <v>0</v>
      </c>
      <c r="H100" s="20">
        <f t="shared" si="52"/>
        <v>0</v>
      </c>
      <c r="I100" s="20">
        <f t="shared" si="52"/>
        <v>597.86323623936016</v>
      </c>
      <c r="J100" s="20">
        <f t="shared" si="52"/>
        <v>621.77776568893466</v>
      </c>
      <c r="K100" s="20">
        <f t="shared" si="52"/>
        <v>646.64887631649196</v>
      </c>
      <c r="L100" s="20">
        <f t="shared" si="52"/>
        <v>672.51483136915181</v>
      </c>
      <c r="M100" s="20">
        <f t="shared" si="52"/>
        <v>699.41542462391794</v>
      </c>
    </row>
    <row r="101" spans="1:13" x14ac:dyDescent="0.25">
      <c r="A101" s="4" t="s">
        <v>99</v>
      </c>
      <c r="B101" s="29">
        <v>0.13</v>
      </c>
      <c r="C101" s="9" t="str">
        <f>CUR_NAME</f>
        <v>тыс. руб.</v>
      </c>
      <c r="D101" s="20">
        <f>D34*$B$101</f>
        <v>0</v>
      </c>
      <c r="E101" s="20">
        <f t="shared" ref="E101:M101" si="53">E34*$B$101</f>
        <v>0</v>
      </c>
      <c r="F101" s="20">
        <f t="shared" si="53"/>
        <v>0</v>
      </c>
      <c r="G101" s="20">
        <f t="shared" si="53"/>
        <v>0</v>
      </c>
      <c r="H101" s="20">
        <f t="shared" si="53"/>
        <v>0</v>
      </c>
      <c r="I101" s="20">
        <f t="shared" si="53"/>
        <v>259.07406903705612</v>
      </c>
      <c r="J101" s="20">
        <f t="shared" si="53"/>
        <v>269.43703179853838</v>
      </c>
      <c r="K101" s="20">
        <f t="shared" si="53"/>
        <v>280.21451307047988</v>
      </c>
      <c r="L101" s="20">
        <f t="shared" si="53"/>
        <v>291.42309359329914</v>
      </c>
      <c r="M101" s="20">
        <f t="shared" si="53"/>
        <v>303.08001733703111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тыс. руб.</v>
      </c>
      <c r="D104" s="20">
        <f>D10*$B$103</f>
        <v>0</v>
      </c>
      <c r="E104" s="20">
        <f t="shared" ref="E104:M104" si="54">E10*$B$103</f>
        <v>0</v>
      </c>
      <c r="F104" s="20">
        <f t="shared" si="54"/>
        <v>0</v>
      </c>
      <c r="G104" s="20">
        <f t="shared" si="54"/>
        <v>0</v>
      </c>
      <c r="H104" s="20">
        <f t="shared" si="54"/>
        <v>0</v>
      </c>
      <c r="I104" s="20">
        <f t="shared" si="54"/>
        <v>885.72331294720027</v>
      </c>
      <c r="J104" s="20">
        <f t="shared" si="54"/>
        <v>921.15224546508841</v>
      </c>
      <c r="K104" s="20">
        <f t="shared" si="54"/>
        <v>957.99833528369186</v>
      </c>
      <c r="L104" s="20">
        <f t="shared" si="54"/>
        <v>996.31826869503971</v>
      </c>
      <c r="M104" s="20">
        <f t="shared" si="54"/>
        <v>1036.1709994428413</v>
      </c>
    </row>
    <row r="105" spans="1:13" x14ac:dyDescent="0.25">
      <c r="A105" s="4" t="s">
        <v>101</v>
      </c>
      <c r="C105" s="9" t="str">
        <f>CUR_NAME</f>
        <v>тыс. руб.</v>
      </c>
      <c r="D105" s="20">
        <f>-$B$103*(SUM(D26:D29)-D34)</f>
        <v>0</v>
      </c>
      <c r="E105" s="20">
        <f t="shared" ref="E105:M105" si="55">-$B$103*(SUM(E26:E29)-E34)</f>
        <v>0</v>
      </c>
      <c r="F105" s="20">
        <f t="shared" si="55"/>
        <v>0</v>
      </c>
      <c r="G105" s="20">
        <f t="shared" si="55"/>
        <v>0</v>
      </c>
      <c r="H105" s="20">
        <f t="shared" si="55"/>
        <v>0</v>
      </c>
      <c r="I105" s="20">
        <f t="shared" si="55"/>
        <v>-389.71825769676815</v>
      </c>
      <c r="J105" s="20">
        <f t="shared" si="55"/>
        <v>-405.30698800463892</v>
      </c>
      <c r="K105" s="20">
        <f t="shared" si="55"/>
        <v>-421.5192675248245</v>
      </c>
      <c r="L105" s="20">
        <f t="shared" si="55"/>
        <v>-438.38003822581726</v>
      </c>
      <c r="M105" s="20">
        <f t="shared" si="55"/>
        <v>-455.91523975484989</v>
      </c>
    </row>
    <row r="106" spans="1:13" x14ac:dyDescent="0.25">
      <c r="A106" s="4" t="s">
        <v>103</v>
      </c>
      <c r="C106" s="9" t="str">
        <f>CUR_NAME</f>
        <v>тыс. руб.</v>
      </c>
      <c r="D106" s="20">
        <f>-$B$103*SUM(D53:D55)</f>
        <v>-156.80000000000004</v>
      </c>
      <c r="E106" s="20">
        <f t="shared" ref="E106:M106" si="56">-$B$103*SUM(E53:E55)</f>
        <v>-156.80000000000004</v>
      </c>
      <c r="F106" s="20">
        <f t="shared" si="56"/>
        <v>-156.80000000000004</v>
      </c>
      <c r="G106" s="20">
        <f t="shared" si="56"/>
        <v>-156.80000000000004</v>
      </c>
      <c r="H106" s="20">
        <f t="shared" si="56"/>
        <v>-156.80000000000004</v>
      </c>
      <c r="I106" s="20">
        <f t="shared" si="56"/>
        <v>0</v>
      </c>
      <c r="J106" s="20">
        <f t="shared" si="56"/>
        <v>0</v>
      </c>
      <c r="K106" s="20">
        <f t="shared" si="56"/>
        <v>0</v>
      </c>
      <c r="L106" s="20">
        <f t="shared" si="56"/>
        <v>0</v>
      </c>
      <c r="M106" s="20">
        <f t="shared" si="56"/>
        <v>0</v>
      </c>
    </row>
    <row r="107" spans="1:13" x14ac:dyDescent="0.25">
      <c r="A107" s="4" t="s">
        <v>104</v>
      </c>
      <c r="C107" s="9" t="str">
        <f>CUR_NAME</f>
        <v>тыс. руб.</v>
      </c>
      <c r="D107" s="20">
        <f>SUM(D104:D106)</f>
        <v>-156.80000000000004</v>
      </c>
      <c r="E107" s="20">
        <f t="shared" ref="E107:M107" si="57">SUM(E104:E106)</f>
        <v>-156.80000000000004</v>
      </c>
      <c r="F107" s="20">
        <f t="shared" si="57"/>
        <v>-156.80000000000004</v>
      </c>
      <c r="G107" s="20">
        <f t="shared" si="57"/>
        <v>-156.80000000000004</v>
      </c>
      <c r="H107" s="20">
        <f t="shared" si="57"/>
        <v>-156.80000000000004</v>
      </c>
      <c r="I107" s="20">
        <f t="shared" si="57"/>
        <v>496.00505525043212</v>
      </c>
      <c r="J107" s="20">
        <f t="shared" si="57"/>
        <v>515.84525746044949</v>
      </c>
      <c r="K107" s="20">
        <f t="shared" si="57"/>
        <v>536.47906775886736</v>
      </c>
      <c r="L107" s="20">
        <f t="shared" si="57"/>
        <v>557.93823046922239</v>
      </c>
      <c r="M107" s="20">
        <f t="shared" si="57"/>
        <v>580.25575968799149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49"/>
        <v>Год 2</v>
      </c>
      <c r="F109" s="15" t="str">
        <f t="shared" si="49"/>
        <v>Год 3</v>
      </c>
      <c r="G109" s="15" t="str">
        <f t="shared" si="49"/>
        <v>Год 4</v>
      </c>
      <c r="H109" s="15" t="str">
        <f t="shared" si="49"/>
        <v>Год 5</v>
      </c>
      <c r="I109" s="15" t="str">
        <f t="shared" si="49"/>
        <v>Год 6</v>
      </c>
      <c r="J109" s="15" t="str">
        <f t="shared" si="49"/>
        <v>Год 7</v>
      </c>
      <c r="K109" s="15" t="str">
        <f t="shared" si="49"/>
        <v>Год 8</v>
      </c>
      <c r="L109" s="15" t="str">
        <f t="shared" si="49"/>
        <v>Год 9</v>
      </c>
      <c r="M109" s="15" t="str">
        <f t="shared" si="49"/>
        <v>Год 10</v>
      </c>
    </row>
    <row r="111" spans="1:13" x14ac:dyDescent="0.25">
      <c r="A111" s="4" t="s">
        <v>66</v>
      </c>
      <c r="C111" s="9" t="str">
        <f t="shared" ref="C111:C117" si="58">CUR_NAME</f>
        <v>тыс. руб.</v>
      </c>
      <c r="D111" s="20">
        <f t="shared" ref="D111:M111" si="59">D10</f>
        <v>0</v>
      </c>
      <c r="E111" s="20">
        <f t="shared" si="59"/>
        <v>0</v>
      </c>
      <c r="F111" s="20">
        <f t="shared" si="59"/>
        <v>0</v>
      </c>
      <c r="G111" s="20">
        <f t="shared" si="59"/>
        <v>0</v>
      </c>
      <c r="H111" s="20">
        <f t="shared" si="59"/>
        <v>0</v>
      </c>
      <c r="I111" s="20">
        <f t="shared" si="59"/>
        <v>4428.6165647360012</v>
      </c>
      <c r="J111" s="20">
        <f t="shared" si="59"/>
        <v>4605.7612273254417</v>
      </c>
      <c r="K111" s="20">
        <f t="shared" si="59"/>
        <v>4789.9916764184591</v>
      </c>
      <c r="L111" s="20">
        <f t="shared" si="59"/>
        <v>4981.5913434751983</v>
      </c>
      <c r="M111" s="20">
        <f t="shared" si="59"/>
        <v>5180.8549972142064</v>
      </c>
    </row>
    <row r="112" spans="1:13" x14ac:dyDescent="0.25">
      <c r="A112" s="4" t="s">
        <v>16</v>
      </c>
      <c r="C112" s="9" t="str">
        <f t="shared" si="58"/>
        <v>тыс. руб.</v>
      </c>
      <c r="D112" s="20">
        <f t="shared" ref="D112:M112" si="60">-D26</f>
        <v>0</v>
      </c>
      <c r="E112" s="20">
        <f t="shared" si="60"/>
        <v>0</v>
      </c>
      <c r="F112" s="20">
        <f t="shared" si="60"/>
        <v>0</v>
      </c>
      <c r="G112" s="20">
        <f t="shared" si="60"/>
        <v>0</v>
      </c>
      <c r="H112" s="20">
        <f t="shared" si="60"/>
        <v>0</v>
      </c>
      <c r="I112" s="20">
        <f t="shared" si="60"/>
        <v>-3764.3240800256008</v>
      </c>
      <c r="J112" s="20">
        <f t="shared" si="60"/>
        <v>-3914.8970432266256</v>
      </c>
      <c r="K112" s="20">
        <f t="shared" si="60"/>
        <v>-4071.4929249556899</v>
      </c>
      <c r="L112" s="20">
        <f t="shared" si="60"/>
        <v>-4234.3526419539185</v>
      </c>
      <c r="M112" s="20">
        <f t="shared" si="60"/>
        <v>-4403.7267476320749</v>
      </c>
    </row>
    <row r="113" spans="1:13" x14ac:dyDescent="0.25">
      <c r="A113" s="4" t="s">
        <v>17</v>
      </c>
      <c r="C113" s="9" t="str">
        <f t="shared" si="58"/>
        <v>тыс. руб.</v>
      </c>
      <c r="D113" s="20">
        <f>-D27</f>
        <v>0</v>
      </c>
      <c r="E113" s="20">
        <f t="shared" ref="E113:M113" si="61">-E27</f>
        <v>0</v>
      </c>
      <c r="F113" s="20">
        <f t="shared" si="61"/>
        <v>0</v>
      </c>
      <c r="G113" s="20">
        <f t="shared" si="61"/>
        <v>0</v>
      </c>
      <c r="H113" s="20">
        <f t="shared" si="61"/>
        <v>0</v>
      </c>
      <c r="I113" s="20">
        <f t="shared" si="61"/>
        <v>-88.57233129472003</v>
      </c>
      <c r="J113" s="20">
        <f t="shared" si="61"/>
        <v>-92.115224546508841</v>
      </c>
      <c r="K113" s="20">
        <f t="shared" si="61"/>
        <v>-95.799833528369177</v>
      </c>
      <c r="L113" s="20">
        <f t="shared" si="61"/>
        <v>-99.631826869503968</v>
      </c>
      <c r="M113" s="20">
        <f t="shared" si="61"/>
        <v>-103.61709994428413</v>
      </c>
    </row>
    <row r="114" spans="1:13" x14ac:dyDescent="0.25">
      <c r="A114" s="4" t="s">
        <v>18</v>
      </c>
      <c r="C114" s="9" t="str">
        <f t="shared" si="58"/>
        <v>тыс. руб.</v>
      </c>
      <c r="D114" s="20">
        <f>-D28</f>
        <v>0</v>
      </c>
      <c r="E114" s="20">
        <f t="shared" ref="E114:M114" si="62">-E28</f>
        <v>0</v>
      </c>
      <c r="F114" s="20">
        <f t="shared" si="62"/>
        <v>0</v>
      </c>
      <c r="G114" s="20">
        <f t="shared" si="62"/>
        <v>0</v>
      </c>
      <c r="H114" s="20">
        <f t="shared" si="62"/>
        <v>0</v>
      </c>
      <c r="I114" s="20">
        <f t="shared" si="62"/>
        <v>-44.286165647360015</v>
      </c>
      <c r="J114" s="20">
        <f t="shared" si="62"/>
        <v>-46.057612273254421</v>
      </c>
      <c r="K114" s="20">
        <f t="shared" si="62"/>
        <v>-47.899916764184589</v>
      </c>
      <c r="L114" s="20">
        <f t="shared" si="62"/>
        <v>-49.815913434751984</v>
      </c>
      <c r="M114" s="20">
        <f t="shared" si="62"/>
        <v>-51.808549972142067</v>
      </c>
    </row>
    <row r="115" spans="1:13" x14ac:dyDescent="0.25">
      <c r="A115" s="4" t="s">
        <v>19</v>
      </c>
      <c r="C115" s="9" t="str">
        <f t="shared" si="58"/>
        <v>тыс. руб.</v>
      </c>
      <c r="D115" s="20">
        <f>-D29</f>
        <v>0</v>
      </c>
      <c r="E115" s="20">
        <f t="shared" ref="E115:M115" si="63">-E29</f>
        <v>0</v>
      </c>
      <c r="F115" s="20">
        <f t="shared" si="63"/>
        <v>0</v>
      </c>
      <c r="G115" s="20">
        <f t="shared" si="63"/>
        <v>0</v>
      </c>
      <c r="H115" s="20">
        <f t="shared" si="63"/>
        <v>0</v>
      </c>
      <c r="I115" s="20">
        <f t="shared" si="63"/>
        <v>-44.286165647360015</v>
      </c>
      <c r="J115" s="20">
        <f t="shared" si="63"/>
        <v>-46.057612273254421</v>
      </c>
      <c r="K115" s="20">
        <f t="shared" si="63"/>
        <v>-47.899916764184589</v>
      </c>
      <c r="L115" s="20">
        <f t="shared" si="63"/>
        <v>-49.815913434751984</v>
      </c>
      <c r="M115" s="20">
        <f t="shared" si="63"/>
        <v>-51.808549972142067</v>
      </c>
    </row>
    <row r="116" spans="1:13" x14ac:dyDescent="0.25">
      <c r="A116" s="4" t="s">
        <v>67</v>
      </c>
      <c r="C116" s="9" t="str">
        <f t="shared" si="58"/>
        <v>тыс. руб.</v>
      </c>
      <c r="D116" s="20">
        <f t="shared" ref="D116:M116" si="64">-D99</f>
        <v>-1.7246275200000001</v>
      </c>
      <c r="E116" s="20">
        <f t="shared" si="64"/>
        <v>-3.4492550400000002</v>
      </c>
      <c r="F116" s="20">
        <f t="shared" si="64"/>
        <v>-5.17388256</v>
      </c>
      <c r="G116" s="20">
        <f t="shared" si="64"/>
        <v>-6.8985100800000003</v>
      </c>
      <c r="H116" s="20">
        <f t="shared" si="64"/>
        <v>-8.6231375999999997</v>
      </c>
      <c r="I116" s="20">
        <f t="shared" si="64"/>
        <v>-8.1919807199999983</v>
      </c>
      <c r="J116" s="20">
        <f t="shared" si="64"/>
        <v>-7.7608238399999996</v>
      </c>
      <c r="K116" s="20">
        <f t="shared" si="64"/>
        <v>-7.3296669599999991</v>
      </c>
      <c r="L116" s="20">
        <f t="shared" si="64"/>
        <v>-6.8985100800000003</v>
      </c>
      <c r="M116" s="20">
        <f t="shared" si="64"/>
        <v>-6.4673531999999998</v>
      </c>
    </row>
    <row r="117" spans="1:13" x14ac:dyDescent="0.25">
      <c r="A117" s="28" t="s">
        <v>68</v>
      </c>
      <c r="C117" s="9" t="str">
        <f t="shared" si="58"/>
        <v>тыс. руб.</v>
      </c>
      <c r="D117" s="13">
        <f>SUM(D111:D116)</f>
        <v>-1.7246275200000001</v>
      </c>
      <c r="E117" s="13">
        <f t="shared" ref="E117:M117" si="65">SUM(E111:E116)</f>
        <v>-3.4492550400000002</v>
      </c>
      <c r="F117" s="13">
        <f t="shared" si="65"/>
        <v>-5.17388256</v>
      </c>
      <c r="G117" s="13">
        <f t="shared" si="65"/>
        <v>-6.8985100800000003</v>
      </c>
      <c r="H117" s="13">
        <f t="shared" si="65"/>
        <v>-8.6231375999999997</v>
      </c>
      <c r="I117" s="13">
        <f t="shared" si="65"/>
        <v>478.95584140096042</v>
      </c>
      <c r="J117" s="13">
        <f t="shared" si="65"/>
        <v>498.87291116579837</v>
      </c>
      <c r="K117" s="13">
        <f t="shared" si="65"/>
        <v>519.5694174460308</v>
      </c>
      <c r="L117" s="13">
        <f t="shared" si="65"/>
        <v>541.07653770227182</v>
      </c>
      <c r="M117" s="13">
        <f t="shared" si="65"/>
        <v>563.42669649356321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тыс. руб.</v>
      </c>
      <c r="D119" s="20">
        <f t="shared" ref="D119:M119" si="66">-SUM(D64:D66)</f>
        <v>0</v>
      </c>
      <c r="E119" s="20">
        <f t="shared" si="66"/>
        <v>0</v>
      </c>
      <c r="F119" s="20">
        <f t="shared" si="66"/>
        <v>0</v>
      </c>
      <c r="G119" s="20">
        <f t="shared" si="66"/>
        <v>0</v>
      </c>
      <c r="H119" s="20">
        <f t="shared" si="66"/>
        <v>0</v>
      </c>
      <c r="I119" s="20">
        <f t="shared" si="66"/>
        <v>-196.03724000000003</v>
      </c>
      <c r="J119" s="20">
        <f t="shared" si="66"/>
        <v>-195.99804000000003</v>
      </c>
      <c r="K119" s="20">
        <f t="shared" si="66"/>
        <v>-195.99804000000003</v>
      </c>
      <c r="L119" s="20">
        <f t="shared" si="66"/>
        <v>-195.99804000000003</v>
      </c>
      <c r="M119" s="20">
        <f t="shared" si="66"/>
        <v>-195.99804000000003</v>
      </c>
    </row>
    <row r="120" spans="1:13" x14ac:dyDescent="0.25">
      <c r="A120" s="4" t="s">
        <v>70</v>
      </c>
      <c r="C120" s="9" t="str">
        <f>CUR_NAME</f>
        <v>тыс. руб.</v>
      </c>
      <c r="D120" s="20">
        <f t="shared" ref="D120:M120" ca="1" si="67">-D93</f>
        <v>-37.22761197473686</v>
      </c>
      <c r="E120" s="20">
        <f t="shared" ca="1" si="67"/>
        <v>-76.505341817617747</v>
      </c>
      <c r="F120" s="20">
        <f t="shared" ca="1" si="67"/>
        <v>-117.94109046907134</v>
      </c>
      <c r="G120" s="20">
        <f t="shared" ca="1" si="67"/>
        <v>-161.64843786639088</v>
      </c>
      <c r="H120" s="20">
        <f t="shared" ca="1" si="67"/>
        <v>-207.74694183830621</v>
      </c>
      <c r="I120" s="20">
        <f t="shared" ca="1" si="67"/>
        <v>-207.74694183830621</v>
      </c>
      <c r="J120" s="20">
        <f t="shared" ca="1" si="67"/>
        <v>-203.47911835179184</v>
      </c>
      <c r="K120" s="20">
        <f t="shared" ca="1" si="67"/>
        <v>-197.71897077212893</v>
      </c>
      <c r="L120" s="20">
        <f t="shared" ca="1" si="67"/>
        <v>-191.15860417078829</v>
      </c>
      <c r="M120" s="20">
        <f t="shared" ca="1" si="67"/>
        <v>-183.74177778577359</v>
      </c>
    </row>
    <row r="121" spans="1:13" x14ac:dyDescent="0.25">
      <c r="A121" s="4" t="s">
        <v>71</v>
      </c>
      <c r="C121" s="9" t="str">
        <f>CUR_NAME</f>
        <v>тыс. руб.</v>
      </c>
      <c r="D121" s="20">
        <f ca="1">SUM(D117:D120)</f>
        <v>-38.952239494736858</v>
      </c>
      <c r="E121" s="20">
        <f t="shared" ref="E121:M121" ca="1" si="68">SUM(E117:E120)</f>
        <v>-79.954596857617744</v>
      </c>
      <c r="F121" s="20">
        <f t="shared" ca="1" si="68"/>
        <v>-123.11497302907134</v>
      </c>
      <c r="G121" s="20">
        <f t="shared" ca="1" si="68"/>
        <v>-168.54694794639087</v>
      </c>
      <c r="H121" s="20">
        <f t="shared" ca="1" si="68"/>
        <v>-216.37007943830622</v>
      </c>
      <c r="I121" s="20">
        <f t="shared" ca="1" si="68"/>
        <v>75.171659562654156</v>
      </c>
      <c r="J121" s="20">
        <f t="shared" ca="1" si="68"/>
        <v>99.395752814006528</v>
      </c>
      <c r="K121" s="20">
        <f t="shared" ca="1" si="68"/>
        <v>125.85240667390181</v>
      </c>
      <c r="L121" s="20">
        <f t="shared" ca="1" si="68"/>
        <v>153.91989353148347</v>
      </c>
      <c r="M121" s="20">
        <f t="shared" ca="1" si="68"/>
        <v>183.68687870778956</v>
      </c>
    </row>
    <row r="122" spans="1:13" x14ac:dyDescent="0.25">
      <c r="A122" s="4" t="s">
        <v>72</v>
      </c>
      <c r="C122" s="9" t="str">
        <f>CUR_NAME</f>
        <v>тыс. руб.</v>
      </c>
      <c r="D122" s="20">
        <f t="shared" ref="D122:M122" ca="1" si="69">-D98</f>
        <v>0</v>
      </c>
      <c r="E122" s="20">
        <f t="shared" ca="1" si="69"/>
        <v>0</v>
      </c>
      <c r="F122" s="20">
        <f t="shared" ca="1" si="69"/>
        <v>0</v>
      </c>
      <c r="G122" s="20">
        <f t="shared" ca="1" si="69"/>
        <v>0</v>
      </c>
      <c r="H122" s="20">
        <f t="shared" ca="1" si="69"/>
        <v>0</v>
      </c>
      <c r="I122" s="20">
        <f t="shared" ca="1" si="69"/>
        <v>-15.034331912530831</v>
      </c>
      <c r="J122" s="20">
        <f t="shared" ca="1" si="69"/>
        <v>-19.879150562801307</v>
      </c>
      <c r="K122" s="20">
        <f t="shared" ca="1" si="69"/>
        <v>-25.170481334780362</v>
      </c>
      <c r="L122" s="20">
        <f t="shared" ca="1" si="69"/>
        <v>-30.783978706296693</v>
      </c>
      <c r="M122" s="20">
        <f t="shared" ca="1" si="69"/>
        <v>-36.737375741557912</v>
      </c>
    </row>
    <row r="123" spans="1:13" x14ac:dyDescent="0.25">
      <c r="A123" s="28" t="s">
        <v>73</v>
      </c>
      <c r="C123" s="9" t="str">
        <f>CUR_NAME</f>
        <v>тыс. руб.</v>
      </c>
      <c r="D123" s="13">
        <f ca="1">SUM(D121:D122)</f>
        <v>-38.952239494736858</v>
      </c>
      <c r="E123" s="13">
        <f t="shared" ref="E123:M123" ca="1" si="70">SUM(E121:E122)</f>
        <v>-79.954596857617744</v>
      </c>
      <c r="F123" s="13">
        <f t="shared" ca="1" si="70"/>
        <v>-123.11497302907134</v>
      </c>
      <c r="G123" s="13">
        <f t="shared" ca="1" si="70"/>
        <v>-168.54694794639087</v>
      </c>
      <c r="H123" s="13">
        <f t="shared" ca="1" si="70"/>
        <v>-216.37007943830622</v>
      </c>
      <c r="I123" s="13">
        <f t="shared" ca="1" si="70"/>
        <v>60.137327650123325</v>
      </c>
      <c r="J123" s="13">
        <f t="shared" ca="1" si="70"/>
        <v>79.516602251205228</v>
      </c>
      <c r="K123" s="13">
        <f t="shared" ca="1" si="70"/>
        <v>100.68192533912145</v>
      </c>
      <c r="L123" s="13">
        <f t="shared" ca="1" si="70"/>
        <v>123.13591482518677</v>
      </c>
      <c r="M123" s="13">
        <f t="shared" ca="1" si="70"/>
        <v>146.94950296623165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1">E$2</f>
        <v>Год 2</v>
      </c>
      <c r="F125" s="15" t="str">
        <f t="shared" si="71"/>
        <v>Год 3</v>
      </c>
      <c r="G125" s="15" t="str">
        <f t="shared" si="71"/>
        <v>Год 4</v>
      </c>
      <c r="H125" s="15" t="str">
        <f t="shared" si="71"/>
        <v>Год 5</v>
      </c>
      <c r="I125" s="15" t="str">
        <f t="shared" si="71"/>
        <v>Год 6</v>
      </c>
      <c r="J125" s="15" t="str">
        <f t="shared" si="71"/>
        <v>Год 7</v>
      </c>
      <c r="K125" s="15" t="str">
        <f t="shared" si="71"/>
        <v>Год 8</v>
      </c>
      <c r="L125" s="15" t="str">
        <f t="shared" si="71"/>
        <v>Год 9</v>
      </c>
      <c r="M125" s="15" t="str">
        <f t="shared" si="71"/>
        <v>Год 10</v>
      </c>
    </row>
    <row r="127" spans="1:13" x14ac:dyDescent="0.25">
      <c r="A127" s="4" t="s">
        <v>73</v>
      </c>
      <c r="C127" s="9" t="str">
        <f>CUR_NAME</f>
        <v>тыс. руб.</v>
      </c>
      <c r="D127" s="20">
        <f ca="1">D123</f>
        <v>-38.952239494736858</v>
      </c>
      <c r="E127" s="20">
        <f t="shared" ref="E127:M127" ca="1" si="72">E123</f>
        <v>-79.954596857617744</v>
      </c>
      <c r="F127" s="20">
        <f t="shared" ca="1" si="72"/>
        <v>-123.11497302907134</v>
      </c>
      <c r="G127" s="20">
        <f t="shared" ca="1" si="72"/>
        <v>-168.54694794639087</v>
      </c>
      <c r="H127" s="20">
        <f t="shared" ca="1" si="72"/>
        <v>-216.37007943830622</v>
      </c>
      <c r="I127" s="20">
        <f t="shared" ca="1" si="72"/>
        <v>60.137327650123325</v>
      </c>
      <c r="J127" s="20">
        <f t="shared" ca="1" si="72"/>
        <v>79.516602251205228</v>
      </c>
      <c r="K127" s="20">
        <f t="shared" ca="1" si="72"/>
        <v>100.68192533912145</v>
      </c>
      <c r="L127" s="20">
        <f t="shared" ca="1" si="72"/>
        <v>123.13591482518677</v>
      </c>
      <c r="M127" s="20">
        <f t="shared" ca="1" si="72"/>
        <v>146.94950296623165</v>
      </c>
    </row>
    <row r="128" spans="1:13" x14ac:dyDescent="0.25">
      <c r="A128" s="4" t="s">
        <v>69</v>
      </c>
      <c r="C128" s="9" t="str">
        <f>CUR_NAME</f>
        <v>тыс. руб.</v>
      </c>
      <c r="D128" s="20">
        <f>-D119</f>
        <v>0</v>
      </c>
      <c r="E128" s="20">
        <f t="shared" ref="E128:M128" si="73">-E119</f>
        <v>0</v>
      </c>
      <c r="F128" s="20">
        <f t="shared" si="73"/>
        <v>0</v>
      </c>
      <c r="G128" s="20">
        <f t="shared" si="73"/>
        <v>0</v>
      </c>
      <c r="H128" s="20">
        <f t="shared" si="73"/>
        <v>0</v>
      </c>
      <c r="I128" s="20">
        <f t="shared" si="73"/>
        <v>196.03724000000003</v>
      </c>
      <c r="J128" s="20">
        <f t="shared" si="73"/>
        <v>195.99804000000003</v>
      </c>
      <c r="K128" s="20">
        <f t="shared" si="73"/>
        <v>195.99804000000003</v>
      </c>
      <c r="L128" s="20">
        <f t="shared" si="73"/>
        <v>195.99804000000003</v>
      </c>
      <c r="M128" s="20">
        <f t="shared" si="73"/>
        <v>195.99804000000003</v>
      </c>
    </row>
    <row r="129" spans="1:13" x14ac:dyDescent="0.25">
      <c r="A129" s="4" t="s">
        <v>37</v>
      </c>
      <c r="C129" s="9" t="str">
        <f>CUR_NAME</f>
        <v>тыс. руб.</v>
      </c>
      <c r="D129" s="20">
        <f t="shared" ref="D129:M129" si="74">-D45</f>
        <v>0</v>
      </c>
      <c r="E129" s="20">
        <f t="shared" si="74"/>
        <v>0</v>
      </c>
      <c r="F129" s="20">
        <f t="shared" si="74"/>
        <v>0</v>
      </c>
      <c r="G129" s="20">
        <f t="shared" si="74"/>
        <v>0</v>
      </c>
      <c r="H129" s="20">
        <f t="shared" si="74"/>
        <v>0</v>
      </c>
      <c r="I129" s="20">
        <f t="shared" si="74"/>
        <v>-24.266392135539718</v>
      </c>
      <c r="J129" s="20">
        <f t="shared" si="74"/>
        <v>-0.97065568542160463</v>
      </c>
      <c r="K129" s="20">
        <f t="shared" si="74"/>
        <v>-1.0094819128384529</v>
      </c>
      <c r="L129" s="20">
        <f t="shared" si="74"/>
        <v>-1.0498611893519865</v>
      </c>
      <c r="M129" s="20">
        <f t="shared" si="74"/>
        <v>-1.0918556369260841</v>
      </c>
    </row>
    <row r="130" spans="1:13" x14ac:dyDescent="0.25">
      <c r="A130" s="28" t="s">
        <v>79</v>
      </c>
      <c r="C130" s="9" t="str">
        <f>CUR_NAME</f>
        <v>тыс. руб.</v>
      </c>
      <c r="D130" s="13">
        <f ca="1">SUM(D127:D129)</f>
        <v>-38.952239494736858</v>
      </c>
      <c r="E130" s="13">
        <f t="shared" ref="E130:M130" ca="1" si="75">SUM(E127:E129)</f>
        <v>-79.954596857617744</v>
      </c>
      <c r="F130" s="13">
        <f t="shared" ca="1" si="75"/>
        <v>-123.11497302907134</v>
      </c>
      <c r="G130" s="13">
        <f t="shared" ca="1" si="75"/>
        <v>-168.54694794639087</v>
      </c>
      <c r="H130" s="13">
        <f t="shared" ca="1" si="75"/>
        <v>-216.37007943830622</v>
      </c>
      <c r="I130" s="13">
        <f t="shared" ca="1" si="75"/>
        <v>231.9081755145836</v>
      </c>
      <c r="J130" s="13">
        <f t="shared" ca="1" si="75"/>
        <v>274.54398656578365</v>
      </c>
      <c r="K130" s="13">
        <f t="shared" ca="1" si="75"/>
        <v>295.67048342628306</v>
      </c>
      <c r="L130" s="13">
        <f t="shared" ca="1" si="75"/>
        <v>318.08409363583485</v>
      </c>
      <c r="M130" s="13">
        <f t="shared" ca="1" si="75"/>
        <v>341.85568732930562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тыс. руб.</v>
      </c>
      <c r="D132" s="20">
        <f t="shared" ref="D132:M132" si="76">-D53</f>
        <v>-78.392160000000004</v>
      </c>
      <c r="E132" s="20">
        <f t="shared" si="76"/>
        <v>-78.392160000000004</v>
      </c>
      <c r="F132" s="20">
        <f t="shared" si="76"/>
        <v>-78.392160000000004</v>
      </c>
      <c r="G132" s="20">
        <f t="shared" si="76"/>
        <v>-78.392160000000004</v>
      </c>
      <c r="H132" s="20">
        <f t="shared" si="76"/>
        <v>-78.392160000000004</v>
      </c>
      <c r="I132" s="20">
        <f t="shared" si="76"/>
        <v>0</v>
      </c>
      <c r="J132" s="20">
        <f t="shared" si="76"/>
        <v>0</v>
      </c>
      <c r="K132" s="20">
        <f t="shared" si="76"/>
        <v>0</v>
      </c>
      <c r="L132" s="20">
        <f t="shared" si="76"/>
        <v>0</v>
      </c>
      <c r="M132" s="20">
        <f t="shared" si="76"/>
        <v>0</v>
      </c>
    </row>
    <row r="133" spans="1:13" x14ac:dyDescent="0.25">
      <c r="A133" s="4" t="s">
        <v>43</v>
      </c>
      <c r="C133" s="9" t="str">
        <f>CUR_NAME</f>
        <v>тыс. руб.</v>
      </c>
      <c r="D133" s="20">
        <f>-D54</f>
        <v>-705.60000000000014</v>
      </c>
      <c r="E133" s="20">
        <f t="shared" ref="E133:M133" si="77">-E54</f>
        <v>-705.60000000000014</v>
      </c>
      <c r="F133" s="20">
        <f t="shared" si="77"/>
        <v>-705.60000000000014</v>
      </c>
      <c r="G133" s="20">
        <f t="shared" si="77"/>
        <v>-705.60000000000014</v>
      </c>
      <c r="H133" s="20">
        <f t="shared" si="77"/>
        <v>-705.60000000000014</v>
      </c>
      <c r="I133" s="20">
        <f t="shared" si="77"/>
        <v>0</v>
      </c>
      <c r="J133" s="20">
        <f t="shared" si="77"/>
        <v>0</v>
      </c>
      <c r="K133" s="20">
        <f t="shared" si="77"/>
        <v>0</v>
      </c>
      <c r="L133" s="20">
        <f t="shared" si="77"/>
        <v>0</v>
      </c>
      <c r="M133" s="20">
        <f t="shared" si="77"/>
        <v>0</v>
      </c>
    </row>
    <row r="134" spans="1:13" x14ac:dyDescent="0.25">
      <c r="A134" s="4" t="s">
        <v>44</v>
      </c>
      <c r="C134" s="9" t="str">
        <f>CUR_NAME</f>
        <v>тыс. руб.</v>
      </c>
      <c r="D134" s="20">
        <f>-D55</f>
        <v>-7.8400000000000015E-3</v>
      </c>
      <c r="E134" s="20">
        <f t="shared" ref="E134:M134" si="78">-E55</f>
        <v>-7.8400000000000015E-3</v>
      </c>
      <c r="F134" s="20">
        <f t="shared" si="78"/>
        <v>-7.8400000000000015E-3</v>
      </c>
      <c r="G134" s="20">
        <f t="shared" si="78"/>
        <v>-7.8400000000000015E-3</v>
      </c>
      <c r="H134" s="20">
        <f t="shared" si="78"/>
        <v>-7.8400000000000015E-3</v>
      </c>
      <c r="I134" s="20">
        <f t="shared" si="78"/>
        <v>0</v>
      </c>
      <c r="J134" s="20">
        <f t="shared" si="78"/>
        <v>0</v>
      </c>
      <c r="K134" s="20">
        <f t="shared" si="78"/>
        <v>0</v>
      </c>
      <c r="L134" s="20">
        <f t="shared" si="78"/>
        <v>0</v>
      </c>
      <c r="M134" s="20">
        <f t="shared" si="78"/>
        <v>0</v>
      </c>
    </row>
    <row r="135" spans="1:13" x14ac:dyDescent="0.25">
      <c r="A135" s="28" t="s">
        <v>80</v>
      </c>
      <c r="C135" s="9" t="str">
        <f>CUR_NAME</f>
        <v>тыс. руб.</v>
      </c>
      <c r="D135" s="13">
        <f>SUM(D132:D134)</f>
        <v>-784.00000000000011</v>
      </c>
      <c r="E135" s="13">
        <f t="shared" ref="E135:M135" si="79">SUM(E132:E134)</f>
        <v>-784.00000000000011</v>
      </c>
      <c r="F135" s="13">
        <f t="shared" si="79"/>
        <v>-784.00000000000011</v>
      </c>
      <c r="G135" s="13">
        <f t="shared" si="79"/>
        <v>-784.00000000000011</v>
      </c>
      <c r="H135" s="13">
        <f t="shared" si="79"/>
        <v>-784.00000000000011</v>
      </c>
      <c r="I135" s="13">
        <f t="shared" si="79"/>
        <v>0</v>
      </c>
      <c r="J135" s="13">
        <f t="shared" si="79"/>
        <v>0</v>
      </c>
      <c r="K135" s="13">
        <f t="shared" si="79"/>
        <v>0</v>
      </c>
      <c r="L135" s="13">
        <f t="shared" si="79"/>
        <v>0</v>
      </c>
      <c r="M135" s="13">
        <f t="shared" si="79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тыс. руб.</v>
      </c>
      <c r="D137" s="20">
        <f t="shared" ref="D137:M137" si="80">D83</f>
        <v>78.40000000000002</v>
      </c>
      <c r="E137" s="20">
        <f t="shared" si="80"/>
        <v>78.40000000000002</v>
      </c>
      <c r="F137" s="20">
        <f t="shared" si="80"/>
        <v>78.40000000000002</v>
      </c>
      <c r="G137" s="20">
        <f t="shared" si="80"/>
        <v>78.40000000000002</v>
      </c>
      <c r="H137" s="20">
        <f t="shared" si="80"/>
        <v>78.40000000000002</v>
      </c>
      <c r="I137" s="20">
        <f t="shared" si="80"/>
        <v>0</v>
      </c>
      <c r="J137" s="20">
        <f t="shared" si="80"/>
        <v>0</v>
      </c>
      <c r="K137" s="20">
        <f t="shared" si="80"/>
        <v>0</v>
      </c>
      <c r="L137" s="20">
        <f t="shared" si="80"/>
        <v>0</v>
      </c>
      <c r="M137" s="20">
        <f t="shared" si="80"/>
        <v>0</v>
      </c>
    </row>
    <row r="138" spans="1:13" x14ac:dyDescent="0.25">
      <c r="A138" s="4" t="s">
        <v>76</v>
      </c>
      <c r="C138" s="9" t="str">
        <f>CUR_NAME</f>
        <v>тыс. руб.</v>
      </c>
      <c r="D138" s="20">
        <f t="shared" ref="D138:M138" ca="1" si="81">D88</f>
        <v>744.55223949473714</v>
      </c>
      <c r="E138" s="20">
        <f t="shared" ca="1" si="81"/>
        <v>785.55459685761798</v>
      </c>
      <c r="F138" s="20">
        <f t="shared" ca="1" si="81"/>
        <v>828.71497302907142</v>
      </c>
      <c r="G138" s="20">
        <f t="shared" ca="1" si="81"/>
        <v>874.14694794639092</v>
      </c>
      <c r="H138" s="20">
        <f t="shared" ca="1" si="81"/>
        <v>921.97007943830624</v>
      </c>
      <c r="I138" s="20">
        <f t="shared" si="81"/>
        <v>0</v>
      </c>
      <c r="J138" s="20">
        <f t="shared" si="81"/>
        <v>0</v>
      </c>
      <c r="K138" s="20">
        <f t="shared" si="81"/>
        <v>0</v>
      </c>
      <c r="L138" s="20">
        <f t="shared" si="81"/>
        <v>0</v>
      </c>
      <c r="M138" s="20">
        <f t="shared" si="81"/>
        <v>0</v>
      </c>
    </row>
    <row r="139" spans="1:13" x14ac:dyDescent="0.25">
      <c r="A139" s="4" t="s">
        <v>77</v>
      </c>
      <c r="C139" s="9" t="str">
        <f>CUR_NAME</f>
        <v>тыс. руб.</v>
      </c>
      <c r="D139" s="20">
        <f t="shared" ref="D139:M139" si="82">-D89</f>
        <v>0</v>
      </c>
      <c r="E139" s="20">
        <f t="shared" si="82"/>
        <v>0</v>
      </c>
      <c r="F139" s="20">
        <f t="shared" si="82"/>
        <v>0</v>
      </c>
      <c r="G139" s="20">
        <f t="shared" si="82"/>
        <v>0</v>
      </c>
      <c r="H139" s="20">
        <f t="shared" si="82"/>
        <v>0</v>
      </c>
      <c r="I139" s="20">
        <f t="shared" ca="1" si="82"/>
        <v>-85.356469730287017</v>
      </c>
      <c r="J139" s="20">
        <f t="shared" ca="1" si="82"/>
        <v>-115.20295159325849</v>
      </c>
      <c r="K139" s="20">
        <f t="shared" ca="1" si="82"/>
        <v>-131.2073320268124</v>
      </c>
      <c r="L139" s="20">
        <f t="shared" ca="1" si="82"/>
        <v>-148.3365277002938</v>
      </c>
      <c r="M139" s="20">
        <f t="shared" ca="1" si="82"/>
        <v>-166.6565322909459</v>
      </c>
    </row>
    <row r="140" spans="1:13" x14ac:dyDescent="0.25">
      <c r="A140" s="4" t="s">
        <v>55</v>
      </c>
      <c r="C140" s="9" t="str">
        <f>CUR_NAME</f>
        <v>тыс. руб.</v>
      </c>
      <c r="D140" s="20">
        <f t="shared" ref="D140:M140" ca="1" si="83">-D86</f>
        <v>0</v>
      </c>
      <c r="E140" s="20">
        <f t="shared" ca="1" si="83"/>
        <v>0</v>
      </c>
      <c r="F140" s="20">
        <f t="shared" ca="1" si="83"/>
        <v>0</v>
      </c>
      <c r="G140" s="20">
        <f t="shared" ca="1" si="83"/>
        <v>0</v>
      </c>
      <c r="H140" s="20">
        <f t="shared" ca="1" si="83"/>
        <v>0</v>
      </c>
      <c r="I140" s="20">
        <f t="shared" ca="1" si="83"/>
        <v>-6.0137327650123327</v>
      </c>
      <c r="J140" s="20">
        <f t="shared" ca="1" si="83"/>
        <v>-7.9516602251205235</v>
      </c>
      <c r="K140" s="20">
        <f t="shared" ca="1" si="83"/>
        <v>-10.068192533912146</v>
      </c>
      <c r="L140" s="20">
        <f t="shared" ca="1" si="83"/>
        <v>-12.313591482518678</v>
      </c>
      <c r="M140" s="20">
        <f t="shared" ca="1" si="83"/>
        <v>-14.694950296623166</v>
      </c>
    </row>
    <row r="141" spans="1:13" x14ac:dyDescent="0.25">
      <c r="A141" s="28" t="s">
        <v>81</v>
      </c>
      <c r="C141" s="9" t="str">
        <f>CUR_NAME</f>
        <v>тыс. руб.</v>
      </c>
      <c r="D141" s="13">
        <f ca="1">SUM(D137:D140)</f>
        <v>822.95223949473711</v>
      </c>
      <c r="E141" s="13">
        <f t="shared" ref="E141:M141" ca="1" si="84">SUM(E137:E140)</f>
        <v>863.95459685761796</v>
      </c>
      <c r="F141" s="13">
        <f t="shared" ca="1" si="84"/>
        <v>907.11497302907139</v>
      </c>
      <c r="G141" s="13">
        <f t="shared" ca="1" si="84"/>
        <v>952.5469479463909</v>
      </c>
      <c r="H141" s="13">
        <f t="shared" ca="1" si="84"/>
        <v>1000.3700794383062</v>
      </c>
      <c r="I141" s="13">
        <f t="shared" ca="1" si="84"/>
        <v>-91.370202495299353</v>
      </c>
      <c r="J141" s="13">
        <f t="shared" ca="1" si="84"/>
        <v>-123.15461181837901</v>
      </c>
      <c r="K141" s="13">
        <f t="shared" ca="1" si="84"/>
        <v>-141.27552456072453</v>
      </c>
      <c r="L141" s="13">
        <f t="shared" ca="1" si="84"/>
        <v>-160.65011918281249</v>
      </c>
      <c r="M141" s="13">
        <f t="shared" ca="1" si="84"/>
        <v>-181.35148258756908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тыс.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5">F130+F135+F141</f>
        <v>0</v>
      </c>
      <c r="G143" s="20">
        <f t="shared" ca="1" si="85"/>
        <v>0</v>
      </c>
      <c r="H143" s="20">
        <f t="shared" ca="1" si="85"/>
        <v>0</v>
      </c>
      <c r="I143" s="20">
        <f t="shared" ca="1" si="85"/>
        <v>140.53797301928427</v>
      </c>
      <c r="J143" s="20">
        <f t="shared" ca="1" si="85"/>
        <v>151.38937474740464</v>
      </c>
      <c r="K143" s="20">
        <f t="shared" ca="1" si="85"/>
        <v>154.39495886555852</v>
      </c>
      <c r="L143" s="20">
        <f t="shared" ca="1" si="85"/>
        <v>157.43397445302236</v>
      </c>
      <c r="M143" s="20">
        <f t="shared" ca="1" si="85"/>
        <v>160.50420474173654</v>
      </c>
    </row>
    <row r="144" spans="1:13" x14ac:dyDescent="0.25">
      <c r="A144" s="4" t="s">
        <v>82</v>
      </c>
      <c r="C144" s="9" t="str">
        <f>CUR_NAME</f>
        <v>тыс. руб.</v>
      </c>
      <c r="D144" s="20">
        <v>0</v>
      </c>
      <c r="E144" s="20">
        <f ca="1">D145</f>
        <v>0</v>
      </c>
      <c r="F144" s="20">
        <f t="shared" ref="F144:M144" ca="1" si="86">E145</f>
        <v>0</v>
      </c>
      <c r="G144" s="20">
        <f t="shared" ca="1" si="86"/>
        <v>0</v>
      </c>
      <c r="H144" s="20">
        <f t="shared" ca="1" si="86"/>
        <v>0</v>
      </c>
      <c r="I144" s="20">
        <f t="shared" ca="1" si="86"/>
        <v>0</v>
      </c>
      <c r="J144" s="20">
        <f t="shared" ca="1" si="86"/>
        <v>140.53797301928427</v>
      </c>
      <c r="K144" s="20">
        <f t="shared" ca="1" si="86"/>
        <v>291.92734776668891</v>
      </c>
      <c r="L144" s="20">
        <f t="shared" ca="1" si="86"/>
        <v>446.32230663224743</v>
      </c>
      <c r="M144" s="20">
        <f t="shared" ca="1" si="86"/>
        <v>603.75628108526985</v>
      </c>
    </row>
    <row r="145" spans="1:13" x14ac:dyDescent="0.25">
      <c r="A145" s="4" t="s">
        <v>83</v>
      </c>
      <c r="C145" s="9" t="str">
        <f>CUR_NAME</f>
        <v>тыс.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7">SUM(F143:F144)</f>
        <v>0</v>
      </c>
      <c r="G145" s="20">
        <f t="shared" ca="1" si="87"/>
        <v>0</v>
      </c>
      <c r="H145" s="20">
        <f t="shared" ca="1" si="87"/>
        <v>0</v>
      </c>
      <c r="I145" s="20">
        <f t="shared" ca="1" si="87"/>
        <v>140.53797301928427</v>
      </c>
      <c r="J145" s="20">
        <f t="shared" ca="1" si="87"/>
        <v>291.92734776668891</v>
      </c>
      <c r="K145" s="20">
        <f t="shared" ca="1" si="87"/>
        <v>446.32230663224743</v>
      </c>
      <c r="L145" s="20">
        <f t="shared" ca="1" si="87"/>
        <v>603.75628108526985</v>
      </c>
      <c r="M145" s="20">
        <f t="shared" ca="1" si="87"/>
        <v>764.26048582700639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8">E$2</f>
        <v>Год 2</v>
      </c>
      <c r="F147" s="15" t="str">
        <f t="shared" si="88"/>
        <v>Год 3</v>
      </c>
      <c r="G147" s="15" t="str">
        <f t="shared" si="88"/>
        <v>Год 4</v>
      </c>
      <c r="H147" s="15" t="str">
        <f t="shared" si="88"/>
        <v>Год 5</v>
      </c>
      <c r="I147" s="15" t="str">
        <f t="shared" si="88"/>
        <v>Год 6</v>
      </c>
      <c r="J147" s="15" t="str">
        <f t="shared" si="88"/>
        <v>Год 7</v>
      </c>
      <c r="K147" s="15" t="str">
        <f t="shared" si="88"/>
        <v>Год 8</v>
      </c>
      <c r="L147" s="15" t="str">
        <f t="shared" si="88"/>
        <v>Год 9</v>
      </c>
      <c r="M147" s="15" t="str">
        <f t="shared" si="88"/>
        <v>Год 10</v>
      </c>
    </row>
    <row r="149" spans="1:13" x14ac:dyDescent="0.25">
      <c r="A149" s="4" t="s">
        <v>42</v>
      </c>
      <c r="C149" s="9" t="str">
        <f>CUR_NAME</f>
        <v>тыс. руб.</v>
      </c>
      <c r="D149" s="20">
        <f t="shared" ref="D149:M149" si="89">D74</f>
        <v>78.392160000000004</v>
      </c>
      <c r="E149" s="20">
        <f t="shared" si="89"/>
        <v>156.78432000000001</v>
      </c>
      <c r="F149" s="20">
        <f t="shared" si="89"/>
        <v>235.17648000000003</v>
      </c>
      <c r="G149" s="20">
        <f t="shared" si="89"/>
        <v>313.56864000000002</v>
      </c>
      <c r="H149" s="20">
        <f t="shared" si="89"/>
        <v>391.96080000000001</v>
      </c>
      <c r="I149" s="20">
        <f t="shared" si="89"/>
        <v>372.36275999999998</v>
      </c>
      <c r="J149" s="20">
        <f t="shared" si="89"/>
        <v>352.76472000000001</v>
      </c>
      <c r="K149" s="20">
        <f t="shared" si="89"/>
        <v>333.16667999999999</v>
      </c>
      <c r="L149" s="20">
        <f t="shared" si="89"/>
        <v>313.56864000000002</v>
      </c>
      <c r="M149" s="20">
        <f t="shared" si="89"/>
        <v>293.97059999999999</v>
      </c>
    </row>
    <row r="150" spans="1:13" x14ac:dyDescent="0.25">
      <c r="A150" s="4" t="s">
        <v>43</v>
      </c>
      <c r="C150" s="9" t="str">
        <f>CUR_NAME</f>
        <v>тыс. руб.</v>
      </c>
      <c r="D150" s="20">
        <f>D75</f>
        <v>705.60000000000014</v>
      </c>
      <c r="E150" s="20">
        <f t="shared" ref="E150:M150" si="90">E75</f>
        <v>1411.2000000000003</v>
      </c>
      <c r="F150" s="20">
        <f t="shared" si="90"/>
        <v>2116.8000000000002</v>
      </c>
      <c r="G150" s="20">
        <f t="shared" si="90"/>
        <v>2822.4000000000005</v>
      </c>
      <c r="H150" s="20">
        <f t="shared" si="90"/>
        <v>3528.0000000000009</v>
      </c>
      <c r="I150" s="20">
        <f t="shared" si="90"/>
        <v>3351.6000000000008</v>
      </c>
      <c r="J150" s="20">
        <f t="shared" si="90"/>
        <v>3175.2000000000007</v>
      </c>
      <c r="K150" s="20">
        <f t="shared" si="90"/>
        <v>2998.8000000000011</v>
      </c>
      <c r="L150" s="20">
        <f t="shared" si="90"/>
        <v>2822.4000000000005</v>
      </c>
      <c r="M150" s="20">
        <f t="shared" si="90"/>
        <v>2646.0000000000009</v>
      </c>
    </row>
    <row r="151" spans="1:13" x14ac:dyDescent="0.25">
      <c r="A151" s="4" t="s">
        <v>44</v>
      </c>
      <c r="C151" s="9" t="str">
        <f>CUR_NAME</f>
        <v>тыс. руб.</v>
      </c>
      <c r="D151" s="20">
        <f>D76</f>
        <v>7.8400000000000015E-3</v>
      </c>
      <c r="E151" s="20">
        <f t="shared" ref="E151:M151" si="91">E76</f>
        <v>1.5680000000000003E-2</v>
      </c>
      <c r="F151" s="20">
        <f t="shared" si="91"/>
        <v>2.3520000000000006E-2</v>
      </c>
      <c r="G151" s="20">
        <f t="shared" si="91"/>
        <v>3.1360000000000006E-2</v>
      </c>
      <c r="H151" s="20">
        <f t="shared" si="91"/>
        <v>3.9200000000000006E-2</v>
      </c>
      <c r="I151" s="20">
        <f t="shared" si="91"/>
        <v>0</v>
      </c>
      <c r="J151" s="20">
        <f t="shared" si="91"/>
        <v>0</v>
      </c>
      <c r="K151" s="20">
        <f t="shared" si="91"/>
        <v>0</v>
      </c>
      <c r="L151" s="20">
        <f t="shared" si="91"/>
        <v>0</v>
      </c>
      <c r="M151" s="20">
        <f t="shared" si="91"/>
        <v>0</v>
      </c>
    </row>
    <row r="152" spans="1:13" x14ac:dyDescent="0.25">
      <c r="A152" s="4" t="s">
        <v>88</v>
      </c>
      <c r="C152" s="9" t="str">
        <f>CUR_NAME</f>
        <v>тыс. руб.</v>
      </c>
      <c r="D152" s="20">
        <f>SUM(D149:D151)</f>
        <v>784.00000000000011</v>
      </c>
      <c r="E152" s="20">
        <f t="shared" ref="E152:M152" si="92">SUM(E149:E151)</f>
        <v>1568.0000000000002</v>
      </c>
      <c r="F152" s="20">
        <f t="shared" si="92"/>
        <v>2352.0000000000005</v>
      </c>
      <c r="G152" s="20">
        <f t="shared" si="92"/>
        <v>3136.0000000000005</v>
      </c>
      <c r="H152" s="20">
        <f t="shared" si="92"/>
        <v>3920.0000000000009</v>
      </c>
      <c r="I152" s="20">
        <f t="shared" si="92"/>
        <v>3723.9627600000008</v>
      </c>
      <c r="J152" s="20">
        <f t="shared" si="92"/>
        <v>3527.9647200000009</v>
      </c>
      <c r="K152" s="20">
        <f t="shared" si="92"/>
        <v>3331.9666800000009</v>
      </c>
      <c r="L152" s="20">
        <f t="shared" si="92"/>
        <v>3135.9686400000005</v>
      </c>
      <c r="M152" s="20">
        <f t="shared" si="92"/>
        <v>2939.970600000001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тыс. руб.</v>
      </c>
      <c r="D154" s="20">
        <f t="shared" ref="D154:M154" si="93">D41</f>
        <v>0</v>
      </c>
      <c r="E154" s="20">
        <f t="shared" si="93"/>
        <v>0</v>
      </c>
      <c r="F154" s="20">
        <f t="shared" si="93"/>
        <v>0</v>
      </c>
      <c r="G154" s="20">
        <f t="shared" si="93"/>
        <v>0</v>
      </c>
      <c r="H154" s="20">
        <f t="shared" si="93"/>
        <v>0</v>
      </c>
      <c r="I154" s="20">
        <f t="shared" si="93"/>
        <v>24.266392135539732</v>
      </c>
      <c r="J154" s="20">
        <f t="shared" si="93"/>
        <v>25.237047820961326</v>
      </c>
      <c r="K154" s="20">
        <f t="shared" si="93"/>
        <v>26.246529733799775</v>
      </c>
      <c r="L154" s="20">
        <f t="shared" si="93"/>
        <v>27.296390923151773</v>
      </c>
      <c r="M154" s="20">
        <f t="shared" si="93"/>
        <v>28.388246560077842</v>
      </c>
    </row>
    <row r="155" spans="1:13" x14ac:dyDescent="0.25">
      <c r="A155" s="4" t="s">
        <v>32</v>
      </c>
      <c r="C155" s="9" t="str">
        <f>CUR_NAME</f>
        <v>тыс. руб.</v>
      </c>
      <c r="D155" s="20">
        <f t="shared" ref="D155:M155" si="94">D40</f>
        <v>0</v>
      </c>
      <c r="E155" s="20">
        <f t="shared" si="94"/>
        <v>0</v>
      </c>
      <c r="F155" s="20">
        <f t="shared" si="94"/>
        <v>0</v>
      </c>
      <c r="G155" s="20">
        <f t="shared" si="94"/>
        <v>0</v>
      </c>
      <c r="H155" s="20">
        <f t="shared" si="94"/>
        <v>0</v>
      </c>
      <c r="I155" s="20">
        <f t="shared" si="94"/>
        <v>181.997941016548</v>
      </c>
      <c r="J155" s="20">
        <f t="shared" si="94"/>
        <v>189.27785865720992</v>
      </c>
      <c r="K155" s="20">
        <f t="shared" si="94"/>
        <v>196.84897300349832</v>
      </c>
      <c r="L155" s="20">
        <f t="shared" si="94"/>
        <v>204.72293192363827</v>
      </c>
      <c r="M155" s="20">
        <f t="shared" si="94"/>
        <v>212.91184920058382</v>
      </c>
    </row>
    <row r="156" spans="1:13" x14ac:dyDescent="0.25">
      <c r="A156" s="4" t="s">
        <v>89</v>
      </c>
      <c r="C156" s="9" t="str">
        <f>CUR_NAME</f>
        <v>тыс. руб.</v>
      </c>
      <c r="D156" s="20">
        <f ca="1">D145</f>
        <v>0</v>
      </c>
      <c r="E156" s="20">
        <f t="shared" ref="E156:M156" ca="1" si="95">E145</f>
        <v>0</v>
      </c>
      <c r="F156" s="20">
        <f t="shared" ca="1" si="95"/>
        <v>0</v>
      </c>
      <c r="G156" s="20">
        <f t="shared" ca="1" si="95"/>
        <v>0</v>
      </c>
      <c r="H156" s="20">
        <f t="shared" ca="1" si="95"/>
        <v>0</v>
      </c>
      <c r="I156" s="20">
        <f t="shared" ca="1" si="95"/>
        <v>140.53797301928427</v>
      </c>
      <c r="J156" s="20">
        <f t="shared" ca="1" si="95"/>
        <v>291.92734776668891</v>
      </c>
      <c r="K156" s="20">
        <f t="shared" ca="1" si="95"/>
        <v>446.32230663224743</v>
      </c>
      <c r="L156" s="20">
        <f t="shared" ca="1" si="95"/>
        <v>603.75628108526985</v>
      </c>
      <c r="M156" s="20">
        <f t="shared" ca="1" si="95"/>
        <v>764.26048582700639</v>
      </c>
    </row>
    <row r="157" spans="1:13" x14ac:dyDescent="0.25">
      <c r="A157" s="4" t="s">
        <v>90</v>
      </c>
      <c r="C157" s="9" t="str">
        <f>CUR_NAME</f>
        <v>тыс. руб.</v>
      </c>
      <c r="D157" s="20">
        <f ca="1">SUM(D154:D156)</f>
        <v>0</v>
      </c>
      <c r="E157" s="20">
        <f t="shared" ref="E157:M157" ca="1" si="96">SUM(E154:E156)</f>
        <v>0</v>
      </c>
      <c r="F157" s="20">
        <f t="shared" ca="1" si="96"/>
        <v>0</v>
      </c>
      <c r="G157" s="20">
        <f t="shared" ca="1" si="96"/>
        <v>0</v>
      </c>
      <c r="H157" s="20">
        <f t="shared" ca="1" si="96"/>
        <v>0</v>
      </c>
      <c r="I157" s="20">
        <f t="shared" ca="1" si="96"/>
        <v>346.80230617137198</v>
      </c>
      <c r="J157" s="20">
        <f t="shared" ca="1" si="96"/>
        <v>506.44225424486012</v>
      </c>
      <c r="K157" s="20">
        <f t="shared" ca="1" si="96"/>
        <v>669.41780936954547</v>
      </c>
      <c r="L157" s="20">
        <f t="shared" ca="1" si="96"/>
        <v>835.77560393205988</v>
      </c>
      <c r="M157" s="20">
        <f t="shared" ca="1" si="96"/>
        <v>1005.560581587668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тыс. руб.</v>
      </c>
      <c r="D159" s="13">
        <f ca="1">D152+D157</f>
        <v>784.00000000000011</v>
      </c>
      <c r="E159" s="13">
        <f t="shared" ref="E159:M159" ca="1" si="97">E152+E157</f>
        <v>1568.0000000000002</v>
      </c>
      <c r="F159" s="13">
        <f t="shared" ca="1" si="97"/>
        <v>2352.0000000000005</v>
      </c>
      <c r="G159" s="13">
        <f t="shared" ca="1" si="97"/>
        <v>3136.0000000000005</v>
      </c>
      <c r="H159" s="13">
        <f t="shared" ca="1" si="97"/>
        <v>3920.0000000000009</v>
      </c>
      <c r="I159" s="13">
        <f t="shared" ca="1" si="97"/>
        <v>4070.7650661713728</v>
      </c>
      <c r="J159" s="13">
        <f t="shared" ca="1" si="97"/>
        <v>4034.406974244861</v>
      </c>
      <c r="K159" s="13">
        <f t="shared" ca="1" si="97"/>
        <v>4001.3844893695464</v>
      </c>
      <c r="L159" s="13">
        <f t="shared" ca="1" si="97"/>
        <v>3971.7442439320603</v>
      </c>
      <c r="M159" s="13">
        <f t="shared" ca="1" si="97"/>
        <v>3945.5311815876689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тыс. руб.</v>
      </c>
      <c r="D161" s="20">
        <f t="shared" ref="D161:M161" si="98">D84</f>
        <v>78.40000000000002</v>
      </c>
      <c r="E161" s="20">
        <f t="shared" si="98"/>
        <v>156.80000000000004</v>
      </c>
      <c r="F161" s="20">
        <f t="shared" si="98"/>
        <v>235.20000000000005</v>
      </c>
      <c r="G161" s="20">
        <f t="shared" si="98"/>
        <v>313.60000000000008</v>
      </c>
      <c r="H161" s="20">
        <f t="shared" si="98"/>
        <v>392.00000000000011</v>
      </c>
      <c r="I161" s="20">
        <f t="shared" si="98"/>
        <v>392.00000000000011</v>
      </c>
      <c r="J161" s="20">
        <f t="shared" si="98"/>
        <v>392.00000000000011</v>
      </c>
      <c r="K161" s="20">
        <f t="shared" si="98"/>
        <v>392.00000000000011</v>
      </c>
      <c r="L161" s="20">
        <f t="shared" si="98"/>
        <v>392.00000000000011</v>
      </c>
      <c r="M161" s="20">
        <f t="shared" si="98"/>
        <v>392.00000000000011</v>
      </c>
    </row>
    <row r="162" spans="1:13" x14ac:dyDescent="0.25">
      <c r="A162" s="4" t="s">
        <v>97</v>
      </c>
      <c r="C162" s="9" t="str">
        <f>CUR_NAME</f>
        <v>тыс. руб.</v>
      </c>
      <c r="D162" s="20">
        <f ca="1">D123+D140</f>
        <v>-38.952239494736858</v>
      </c>
      <c r="E162" s="20">
        <f ca="1">D162+E123+E140</f>
        <v>-118.9068363523546</v>
      </c>
      <c r="F162" s="20">
        <f t="shared" ref="F162:M162" ca="1" si="99">E162+F123+F140</f>
        <v>-242.02180938142595</v>
      </c>
      <c r="G162" s="20">
        <f t="shared" ca="1" si="99"/>
        <v>-410.5687573278168</v>
      </c>
      <c r="H162" s="20">
        <f t="shared" ca="1" si="99"/>
        <v>-626.93883676612302</v>
      </c>
      <c r="I162" s="20">
        <f t="shared" ca="1" si="99"/>
        <v>-572.81524188101207</v>
      </c>
      <c r="J162" s="20">
        <f t="shared" ca="1" si="99"/>
        <v>-501.25029985492739</v>
      </c>
      <c r="K162" s="20">
        <f t="shared" ca="1" si="99"/>
        <v>-410.63656704971811</v>
      </c>
      <c r="L162" s="20">
        <f t="shared" ca="1" si="99"/>
        <v>-299.81424370705003</v>
      </c>
      <c r="M162" s="20">
        <f t="shared" ca="1" si="99"/>
        <v>-167.55969103744155</v>
      </c>
    </row>
    <row r="163" spans="1:13" x14ac:dyDescent="0.25">
      <c r="A163" s="4" t="s">
        <v>93</v>
      </c>
      <c r="C163" s="9" t="str">
        <f>CUR_NAME</f>
        <v>тыс. руб.</v>
      </c>
      <c r="D163" s="20">
        <f ca="1">SUM(D161:D162)</f>
        <v>39.447760505263162</v>
      </c>
      <c r="E163" s="20">
        <f t="shared" ref="E163:M163" ca="1" si="100">SUM(E161:E162)</f>
        <v>37.893163647645437</v>
      </c>
      <c r="F163" s="20">
        <f t="shared" ca="1" si="100"/>
        <v>-6.8218093814259078</v>
      </c>
      <c r="G163" s="20">
        <f t="shared" ca="1" si="100"/>
        <v>-96.968757327816718</v>
      </c>
      <c r="H163" s="20">
        <f t="shared" ca="1" si="100"/>
        <v>-234.9388367661229</v>
      </c>
      <c r="I163" s="20">
        <f t="shared" ca="1" si="100"/>
        <v>-180.81524188101196</v>
      </c>
      <c r="J163" s="20">
        <f t="shared" ca="1" si="100"/>
        <v>-109.25029985492728</v>
      </c>
      <c r="K163" s="20">
        <f t="shared" ca="1" si="100"/>
        <v>-18.636567049717996</v>
      </c>
      <c r="L163" s="20">
        <f t="shared" ca="1" si="100"/>
        <v>92.185756292950089</v>
      </c>
      <c r="M163" s="20">
        <f t="shared" ca="1" si="100"/>
        <v>224.44030896255856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тыс. руб.</v>
      </c>
      <c r="D165" s="20">
        <f t="shared" ref="D165:M165" ca="1" si="101">D91</f>
        <v>744.55223949473714</v>
      </c>
      <c r="E165" s="20">
        <f t="shared" ca="1" si="101"/>
        <v>1530.106836352355</v>
      </c>
      <c r="F165" s="20">
        <f t="shared" ca="1" si="101"/>
        <v>2358.8218093814266</v>
      </c>
      <c r="G165" s="20">
        <f t="shared" ca="1" si="101"/>
        <v>3232.9687573278175</v>
      </c>
      <c r="H165" s="20">
        <f t="shared" ca="1" si="101"/>
        <v>4154.938836766124</v>
      </c>
      <c r="I165" s="20">
        <f t="shared" ca="1" si="101"/>
        <v>4069.5823670358368</v>
      </c>
      <c r="J165" s="20">
        <f t="shared" ca="1" si="101"/>
        <v>3954.3794154425782</v>
      </c>
      <c r="K165" s="20">
        <f t="shared" ca="1" si="101"/>
        <v>3823.1720834157659</v>
      </c>
      <c r="L165" s="20">
        <f t="shared" ca="1" si="101"/>
        <v>3674.8355557154719</v>
      </c>
      <c r="M165" s="20">
        <f t="shared" ca="1" si="101"/>
        <v>3508.1790234245259</v>
      </c>
    </row>
    <row r="166" spans="1:13" x14ac:dyDescent="0.25">
      <c r="A166" s="4" t="s">
        <v>34</v>
      </c>
      <c r="C166" s="9" t="str">
        <f>CUR_NAME</f>
        <v>тыс. руб.</v>
      </c>
      <c r="D166" s="20">
        <f t="shared" ref="D166:M166" si="102">D42</f>
        <v>0</v>
      </c>
      <c r="E166" s="20">
        <f t="shared" si="102"/>
        <v>0</v>
      </c>
      <c r="F166" s="20">
        <f t="shared" si="102"/>
        <v>0</v>
      </c>
      <c r="G166" s="20">
        <f t="shared" si="102"/>
        <v>0</v>
      </c>
      <c r="H166" s="20">
        <f t="shared" si="102"/>
        <v>0</v>
      </c>
      <c r="I166" s="20">
        <f t="shared" si="102"/>
        <v>181.997941016548</v>
      </c>
      <c r="J166" s="20">
        <f t="shared" si="102"/>
        <v>189.27785865720992</v>
      </c>
      <c r="K166" s="20">
        <f t="shared" si="102"/>
        <v>196.84897300349832</v>
      </c>
      <c r="L166" s="20">
        <f t="shared" si="102"/>
        <v>204.72293192363827</v>
      </c>
      <c r="M166" s="20">
        <f t="shared" si="102"/>
        <v>212.91184920058382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тыс. руб.</v>
      </c>
      <c r="D168" s="13">
        <f ca="1">D163+D165+D166</f>
        <v>784.00000000000034</v>
      </c>
      <c r="E168" s="13">
        <f t="shared" ref="E168:M168" ca="1" si="103">E163+E165+E166</f>
        <v>1568.0000000000005</v>
      </c>
      <c r="F168" s="13">
        <f t="shared" ca="1" si="103"/>
        <v>2352.0000000000009</v>
      </c>
      <c r="G168" s="13">
        <f t="shared" ca="1" si="103"/>
        <v>3136.0000000000009</v>
      </c>
      <c r="H168" s="13">
        <f t="shared" ca="1" si="103"/>
        <v>3920.0000000000009</v>
      </c>
      <c r="I168" s="13">
        <f t="shared" ca="1" si="103"/>
        <v>4070.7650661713728</v>
      </c>
      <c r="J168" s="13">
        <f t="shared" ca="1" si="103"/>
        <v>4034.406974244861</v>
      </c>
      <c r="K168" s="13">
        <f t="shared" ca="1" si="103"/>
        <v>4001.3844893695464</v>
      </c>
      <c r="L168" s="13">
        <f t="shared" ca="1" si="103"/>
        <v>3971.7442439320603</v>
      </c>
      <c r="M168" s="13">
        <f t="shared" ca="1" si="103"/>
        <v>3945.531181587668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4">E159-E168</f>
        <v>0</v>
      </c>
      <c r="F169" s="20">
        <f t="shared" ca="1" si="104"/>
        <v>0</v>
      </c>
      <c r="G169" s="20">
        <f t="shared" ca="1" si="104"/>
        <v>0</v>
      </c>
      <c r="H169" s="20">
        <f t="shared" ca="1" si="104"/>
        <v>0</v>
      </c>
      <c r="I169" s="20">
        <f t="shared" ca="1" si="104"/>
        <v>0</v>
      </c>
      <c r="J169" s="20">
        <f t="shared" ca="1" si="104"/>
        <v>0</v>
      </c>
      <c r="K169" s="20">
        <f t="shared" ca="1" si="104"/>
        <v>0</v>
      </c>
      <c r="L169" s="20">
        <f t="shared" ca="1" si="104"/>
        <v>0</v>
      </c>
      <c r="M169" s="20">
        <f t="shared" ca="1" si="104"/>
        <v>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5">E$2</f>
        <v>Год 2</v>
      </c>
      <c r="F171" s="15" t="str">
        <f t="shared" si="105"/>
        <v>Год 3</v>
      </c>
      <c r="G171" s="15" t="str">
        <f t="shared" si="105"/>
        <v>Год 4</v>
      </c>
      <c r="H171" s="15" t="str">
        <f t="shared" si="105"/>
        <v>Год 5</v>
      </c>
      <c r="I171" s="15" t="str">
        <f t="shared" si="105"/>
        <v>Год 6</v>
      </c>
      <c r="J171" s="15" t="str">
        <f t="shared" si="105"/>
        <v>Год 7</v>
      </c>
      <c r="K171" s="15" t="str">
        <f t="shared" si="105"/>
        <v>Год 8</v>
      </c>
      <c r="L171" s="15" t="str">
        <f t="shared" si="105"/>
        <v>Год 9</v>
      </c>
      <c r="M171" s="15" t="str">
        <f t="shared" si="105"/>
        <v>Год 10</v>
      </c>
    </row>
    <row r="173" spans="1:13" x14ac:dyDescent="0.25">
      <c r="A173" s="4" t="s">
        <v>105</v>
      </c>
      <c r="C173" s="9" t="str">
        <f>CUR_NAME</f>
        <v>тыс. руб.</v>
      </c>
      <c r="D173" s="20">
        <f ca="1">D130+D135+D138+D139</f>
        <v>-78.399999999999864</v>
      </c>
      <c r="E173" s="20">
        <f t="shared" ref="E173:M173" ca="1" si="106">E130+E135+E138+E139</f>
        <v>-78.399999999999864</v>
      </c>
      <c r="F173" s="20">
        <f t="shared" ca="1" si="106"/>
        <v>-78.400000000000091</v>
      </c>
      <c r="G173" s="20">
        <f t="shared" ca="1" si="106"/>
        <v>-78.400000000000091</v>
      </c>
      <c r="H173" s="20">
        <f t="shared" ca="1" si="106"/>
        <v>-78.400000000000091</v>
      </c>
      <c r="I173" s="20">
        <f t="shared" ca="1" si="106"/>
        <v>146.55170578429659</v>
      </c>
      <c r="J173" s="20">
        <f t="shared" ca="1" si="106"/>
        <v>159.34103497252516</v>
      </c>
      <c r="K173" s="20">
        <f t="shared" ca="1" si="106"/>
        <v>164.46315139947066</v>
      </c>
      <c r="L173" s="20">
        <f t="shared" ca="1" si="106"/>
        <v>169.74756593554105</v>
      </c>
      <c r="M173" s="20">
        <f t="shared" ca="1" si="106"/>
        <v>175.19915503835972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7">$B$174</f>
        <v>0.15</v>
      </c>
      <c r="F174" s="11">
        <f t="shared" si="107"/>
        <v>0.15</v>
      </c>
      <c r="G174" s="11">
        <f t="shared" si="107"/>
        <v>0.15</v>
      </c>
      <c r="H174" s="11">
        <f t="shared" si="107"/>
        <v>0.15</v>
      </c>
      <c r="I174" s="11">
        <f t="shared" si="107"/>
        <v>0.15</v>
      </c>
      <c r="J174" s="11">
        <f t="shared" si="107"/>
        <v>0.15</v>
      </c>
      <c r="K174" s="11">
        <f t="shared" si="107"/>
        <v>0.15</v>
      </c>
      <c r="L174" s="11">
        <f t="shared" si="107"/>
        <v>0.15</v>
      </c>
      <c r="M174" s="11">
        <f t="shared" si="107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8">E175/(1+E174)</f>
        <v>0.7561436672967865</v>
      </c>
      <c r="G175" s="31">
        <f t="shared" si="108"/>
        <v>0.65751623243198831</v>
      </c>
      <c r="H175" s="31">
        <f t="shared" si="108"/>
        <v>0.57175324559303331</v>
      </c>
      <c r="I175" s="31">
        <f t="shared" si="108"/>
        <v>0.49717673529828987</v>
      </c>
      <c r="J175" s="31">
        <f t="shared" si="108"/>
        <v>0.43232759591155645</v>
      </c>
      <c r="K175" s="31">
        <f t="shared" si="108"/>
        <v>0.37593703992309258</v>
      </c>
      <c r="L175" s="31">
        <f t="shared" si="108"/>
        <v>0.32690177384616748</v>
      </c>
      <c r="M175" s="31">
        <f t="shared" si="108"/>
        <v>0.28426241204014563</v>
      </c>
    </row>
    <row r="176" spans="1:13" x14ac:dyDescent="0.25">
      <c r="A176" s="4" t="s">
        <v>108</v>
      </c>
      <c r="C176" s="9" t="str">
        <f>CUR_NAME</f>
        <v>тыс. руб.</v>
      </c>
      <c r="D176" s="20">
        <f ca="1">D173*D175</f>
        <v>-78.399999999999864</v>
      </c>
      <c r="E176" s="20">
        <f t="shared" ref="E176:M176" ca="1" si="109">E173*E175</f>
        <v>-68.173913043478152</v>
      </c>
      <c r="F176" s="20">
        <f t="shared" ca="1" si="109"/>
        <v>-59.281663516068129</v>
      </c>
      <c r="G176" s="20">
        <f t="shared" ca="1" si="109"/>
        <v>-51.549272622667942</v>
      </c>
      <c r="H176" s="20">
        <f t="shared" ca="1" si="109"/>
        <v>-44.825454454493865</v>
      </c>
      <c r="I176" s="20">
        <f t="shared" ca="1" si="109"/>
        <v>72.862098634232083</v>
      </c>
      <c r="J176" s="20">
        <f t="shared" ca="1" si="109"/>
        <v>68.887526579731045</v>
      </c>
      <c r="K176" s="20">
        <f t="shared" ca="1" si="109"/>
        <v>61.827790313540419</v>
      </c>
      <c r="L176" s="20">
        <f t="shared" ca="1" si="109"/>
        <v>55.49078041039764</v>
      </c>
      <c r="M176" s="20">
        <f t="shared" ca="1" si="109"/>
        <v>49.802534398599569</v>
      </c>
    </row>
    <row r="178" spans="1:13" x14ac:dyDescent="0.25">
      <c r="A178" s="4" t="s">
        <v>109</v>
      </c>
      <c r="B178" s="32">
        <f ca="1">SUM(D176:M176)</f>
        <v>6.6404266997928261</v>
      </c>
      <c r="C178" s="9" t="str">
        <f>CUR_NAME</f>
        <v>тыс. руб.</v>
      </c>
    </row>
    <row r="179" spans="1:13" x14ac:dyDescent="0.25">
      <c r="A179" s="4" t="s">
        <v>110</v>
      </c>
      <c r="B179" s="33">
        <f ca="1">IRR(D173:M173)</f>
        <v>0.15492616825597882</v>
      </c>
      <c r="C179" s="9" t="s">
        <v>11</v>
      </c>
    </row>
    <row r="181" spans="1:13" x14ac:dyDescent="0.25">
      <c r="A181" s="4" t="s">
        <v>111</v>
      </c>
      <c r="C181" s="9" t="str">
        <f>CUR_NAME</f>
        <v>тыс. руб.</v>
      </c>
      <c r="D181" s="20">
        <f ca="1">D173</f>
        <v>-78.399999999999864</v>
      </c>
      <c r="E181" s="20">
        <f ca="1">D181+E173</f>
        <v>-156.79999999999973</v>
      </c>
      <c r="F181" s="20">
        <f t="shared" ref="F181:M181" ca="1" si="110">E181+F173</f>
        <v>-235.19999999999982</v>
      </c>
      <c r="G181" s="20">
        <f t="shared" ca="1" si="110"/>
        <v>-313.59999999999991</v>
      </c>
      <c r="H181" s="20">
        <f t="shared" ca="1" si="110"/>
        <v>-392</v>
      </c>
      <c r="I181" s="20">
        <f t="shared" ca="1" si="110"/>
        <v>-245.44829421570341</v>
      </c>
      <c r="J181" s="20">
        <f t="shared" ca="1" si="110"/>
        <v>-86.107259243178248</v>
      </c>
      <c r="K181" s="20">
        <f t="shared" ca="1" si="110"/>
        <v>78.355892156292413</v>
      </c>
      <c r="L181" s="20">
        <f t="shared" ca="1" si="110"/>
        <v>248.10345809183346</v>
      </c>
      <c r="M181" s="20">
        <f t="shared" ca="1" si="110"/>
        <v>423.30261313019321</v>
      </c>
    </row>
    <row r="182" spans="1:13" x14ac:dyDescent="0.25">
      <c r="A182" s="4" t="s">
        <v>112</v>
      </c>
      <c r="C182" s="9" t="str">
        <f>CUR_NAME</f>
        <v>тыс. руб.</v>
      </c>
      <c r="D182" s="20">
        <f ca="1">D176</f>
        <v>-78.399999999999864</v>
      </c>
      <c r="E182" s="20">
        <f ca="1">D182+E176</f>
        <v>-146.573913043478</v>
      </c>
      <c r="F182" s="20">
        <f t="shared" ref="F182:M182" ca="1" si="111">E182+F176</f>
        <v>-205.85557655954614</v>
      </c>
      <c r="G182" s="20">
        <f t="shared" ca="1" si="111"/>
        <v>-257.40484918221409</v>
      </c>
      <c r="H182" s="20">
        <f t="shared" ca="1" si="111"/>
        <v>-302.23030363670796</v>
      </c>
      <c r="I182" s="20">
        <f t="shared" ca="1" si="111"/>
        <v>-229.36820500247586</v>
      </c>
      <c r="J182" s="20">
        <f t="shared" ca="1" si="111"/>
        <v>-160.4806784227448</v>
      </c>
      <c r="K182" s="20">
        <f t="shared" ca="1" si="111"/>
        <v>-98.652888109204383</v>
      </c>
      <c r="L182" s="20">
        <f t="shared" ca="1" si="111"/>
        <v>-43.162107698806743</v>
      </c>
      <c r="M182" s="20">
        <f t="shared" ca="1" si="111"/>
        <v>6.6404266997928261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2021-11-29T10:30:26Z</dcterms:modified>
</cp:coreProperties>
</file>