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Koltsova\Dropbox (Alt-Invest)\ROVER\ПРОЕКТЫ\++ХМАО_строит материалы\+Результат\БП\"/>
    </mc:Choice>
  </mc:AlternateContent>
  <xr:revisionPtr revIDLastSave="0" documentId="8_{45B4A4DC-271E-44DF-A7AC-C1B68289B5D7}" xr6:coauthVersionLast="46" xr6:coauthVersionMax="46" xr10:uidLastSave="{00000000-0000-0000-0000-000000000000}"/>
  <bookViews>
    <workbookView xWindow="-120" yWindow="-120" windowWidth="29040" windowHeight="15840" xr2:uid="{F47D2013-E4C2-45FB-AA58-E9F3640752E1}"/>
  </bookViews>
  <sheets>
    <sheet name="Лист1" sheetId="1" r:id="rId1"/>
  </sheets>
  <definedNames>
    <definedName name="CUR_NAME">Лист1!$C$4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F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74" i="1" s="1"/>
  <c r="E99" i="1" s="1"/>
  <c r="E116" i="1" s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F26" i="1" s="1"/>
  <c r="E35" i="1"/>
  <c r="D44" i="1"/>
  <c r="D45" i="1" s="1"/>
  <c r="D129" i="1" s="1"/>
  <c r="E76" i="1"/>
  <c r="E151" i="1" s="1"/>
  <c r="E10" i="1"/>
  <c r="E149" i="1" l="1"/>
  <c r="F58" i="1"/>
  <c r="D152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E152" i="1" l="1"/>
  <c r="G58" i="1"/>
  <c r="H58" i="1" s="1"/>
  <c r="I58" i="1" s="1"/>
  <c r="F64" i="1"/>
  <c r="F105" i="1"/>
  <c r="F107" i="1" s="1"/>
  <c r="F112" i="1"/>
  <c r="H84" i="1"/>
  <c r="G161" i="1"/>
  <c r="E105" i="1"/>
  <c r="E107" i="1" s="1"/>
  <c r="E112" i="1"/>
  <c r="E117" i="1" s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H32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F119" i="1" l="1"/>
  <c r="F128" i="1" s="1"/>
  <c r="F69" i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J58" i="1"/>
  <c r="H42" i="1"/>
  <c r="H166" i="1" s="1"/>
  <c r="H41" i="1"/>
  <c r="H154" i="1" s="1"/>
  <c r="H40" i="1"/>
  <c r="H155" i="1" s="1"/>
  <c r="I59" i="1"/>
  <c r="H33" i="1"/>
  <c r="H27" i="1"/>
  <c r="H113" i="1" s="1"/>
  <c r="H26" i="1"/>
  <c r="H34" i="1"/>
  <c r="H29" i="1"/>
  <c r="H115" i="1" s="1"/>
  <c r="H28" i="1"/>
  <c r="H114" i="1" s="1"/>
  <c r="J7" i="1"/>
  <c r="G64" i="1" l="1"/>
  <c r="G69" i="1" s="1"/>
  <c r="F74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K58" i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G119" i="1" l="1"/>
  <c r="G128" i="1" s="1"/>
  <c r="F149" i="1"/>
  <c r="F152" i="1" s="1"/>
  <c r="F99" i="1"/>
  <c r="F116" i="1" s="1"/>
  <c r="F117" i="1" s="1"/>
  <c r="G74" i="1"/>
  <c r="H64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L58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G99" i="1" l="1"/>
  <c r="G116" i="1" s="1"/>
  <c r="G117" i="1" s="1"/>
  <c r="G149" i="1"/>
  <c r="G152" i="1" s="1"/>
  <c r="H69" i="1"/>
  <c r="H119" i="1"/>
  <c r="H128" i="1" s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M58" i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H74" i="1" l="1"/>
  <c r="I64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I69" i="1" l="1"/>
  <c r="I119" i="1"/>
  <c r="I128" i="1" s="1"/>
  <c r="H99" i="1"/>
  <c r="H116" i="1" s="1"/>
  <c r="H117" i="1" s="1"/>
  <c r="H149" i="1"/>
  <c r="H152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I74" i="1" l="1"/>
  <c r="J64" i="1"/>
  <c r="M112" i="1"/>
  <c r="M105" i="1"/>
  <c r="M107" i="1" s="1"/>
  <c r="M101" i="1"/>
  <c r="M36" i="1"/>
  <c r="M44" i="1"/>
  <c r="M45" i="1" s="1"/>
  <c r="M129" i="1" s="1"/>
  <c r="L75" i="1"/>
  <c r="L150" i="1" s="1"/>
  <c r="M70" i="1"/>
  <c r="M75" i="1" s="1"/>
  <c r="M150" i="1" s="1"/>
  <c r="F138" i="1"/>
  <c r="G138" i="1"/>
  <c r="H138" i="1"/>
  <c r="I138" i="1"/>
  <c r="J138" i="1"/>
  <c r="K138" i="1"/>
  <c r="L138" i="1"/>
  <c r="M138" i="1"/>
  <c r="D139" i="1"/>
  <c r="E139" i="1"/>
  <c r="I99" i="1" l="1"/>
  <c r="I116" i="1" s="1"/>
  <c r="I117" i="1" s="1"/>
  <c r="I149" i="1"/>
  <c r="I152" i="1" s="1"/>
  <c r="J69" i="1"/>
  <c r="J119" i="1"/>
  <c r="J128" i="1" s="1"/>
  <c r="J74" i="1" l="1"/>
  <c r="K64" i="1"/>
  <c r="K69" i="1" l="1"/>
  <c r="K119" i="1"/>
  <c r="K128" i="1" s="1"/>
  <c r="J149" i="1"/>
  <c r="J152" i="1" s="1"/>
  <c r="J99" i="1"/>
  <c r="J116" i="1" s="1"/>
  <c r="J117" i="1" s="1"/>
  <c r="K74" i="1" l="1"/>
  <c r="L64" i="1"/>
  <c r="K149" i="1" l="1"/>
  <c r="K152" i="1" s="1"/>
  <c r="K99" i="1"/>
  <c r="K116" i="1" s="1"/>
  <c r="K117" i="1" s="1"/>
  <c r="L69" i="1"/>
  <c r="L119" i="1"/>
  <c r="L128" i="1" s="1"/>
  <c r="M64" i="1" l="1"/>
  <c r="L74" i="1"/>
  <c r="L99" i="1" l="1"/>
  <c r="L116" i="1" s="1"/>
  <c r="L117" i="1" s="1"/>
  <c r="L149" i="1"/>
  <c r="L152" i="1" s="1"/>
  <c r="M69" i="1"/>
  <c r="M74" i="1" s="1"/>
  <c r="M119" i="1"/>
  <c r="M128" i="1" s="1"/>
  <c r="M99" i="1" l="1"/>
  <c r="M116" i="1" s="1"/>
  <c r="M117" i="1" s="1"/>
  <c r="M149" i="1"/>
  <c r="M152" i="1" s="1"/>
  <c r="P1" i="1" l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<sst xmlns="http://schemas.openxmlformats.org/spreadsheetml/2006/main" count="173" uniqueCount="116">
  <si>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</si>
  <si>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</si>
  <si>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</si>
  <si>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</si>
  <si>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</si>
  <si>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</si>
  <si>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</si>
  <si>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</si>
  <si>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</si>
  <si>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</si>
  <si>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</si>
  <si>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</si>
  <si>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</si>
  <si>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</si>
  <si>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</si>
  <si>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</si>
  <si>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</si>
  <si>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</si>
  <si>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</si>
  <si>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</si>
  <si>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</si>
  <si>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</si>
  <si>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</si>
  <si>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</si>
  <si>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</si>
  <si>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</si>
  <si>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</si>
  <si>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</si>
  <si>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</si>
  <si>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</si>
  <si>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</si>
  <si>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</si>
  <si>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</si>
  <si>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</si>
  <si>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</si>
  <si>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</si>
  <si>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</si>
  <si>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</si>
  <si>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</si>
  <si>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</si>
  <si>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</si>
  <si>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</si>
  <si>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</si>
  <si>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</si>
  <si>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</si>
  <si>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</si>
  <si>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</si>
  <si>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</si>
  <si>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</si>
  <si>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</si>
  <si>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</si>
  <si>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</si>
  <si>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</si>
  <si>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</si>
  <si>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</si>
  <si>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</si>
  <si>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</si>
  <si>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</si>
  <si>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</si>
  <si>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</si>
  <si>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</si>
  <si>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</si>
  <si>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</si>
  <si>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</si>
  <si>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</si>
  <si>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</si>
  <si>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</si>
  <si>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</si>
  <si>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</si>
  <si>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</si>
  <si>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</si>
  <si>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</si>
  <si>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</si>
  <si>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</si>
  <si>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</si>
  <si>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</si>
  <si>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</si>
  <si>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</si>
  <si>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</si>
  <si>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</si>
  <si>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</si>
  <si>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</si>
  <si>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</si>
  <si>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</si>
  <si>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</si>
  <si>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</si>
  <si>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</si>
  <si>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</si>
  <si>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</si>
  <si>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</si>
  <si>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</si>
  <si>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</si>
  <si>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</si>
  <si>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</si>
  <si>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</si>
  <si>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</si>
  <si>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</si>
  <si>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</si>
  <si>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</si>
  <si>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</si>
  <si>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</si>
  <si>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</si>
  <si>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</si>
  <si>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</si>
  <si>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</si>
  <si>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</si>
  <si>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</si>
  <si>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</si>
  <si>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</si>
  <si>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</si>
  <si>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</si>
  <si>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</si>
  <si>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</si>
  <si>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</si>
  <si>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</si>
  <si>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Завод сухих строительных смесей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</si>
</sst>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 xr:uid="{76572F62-668C-4EF6-838B-EE1CFC1AA9EF}"/>
    <cellStyle name="Простой" xfId="1" xr:uid="{9DFEA532-4408-4D5B-96FB-AA49FD896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-44.995499999999979</c:v>
                </c:pt>
                <c:pt idx="1">
                  <c:v>-149.98500000000035</c:v>
                </c:pt>
                <c:pt idx="2">
                  <c:v>-138.31275787687812</c:v>
                </c:pt>
                <c:pt idx="3">
                  <c:v>-120.16144553469887</c:v>
                </c:pt>
                <c:pt idx="4">
                  <c:v>-100.37503462397247</c:v>
                </c:pt>
                <c:pt idx="5">
                  <c:v>-79.961837871584891</c:v>
                </c:pt>
                <c:pt idx="6">
                  <c:v>-33.897007410486168</c:v>
                </c:pt>
                <c:pt idx="7">
                  <c:v>96.666523398803946</c:v>
                </c:pt>
                <c:pt idx="8">
                  <c:v>232.40715998446561</c:v>
                </c:pt>
                <c:pt idx="9">
                  <c:v>373.52494728155375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-44.995499999999979</c:v>
                </c:pt>
                <c:pt idx="1">
                  <c:v>-136.29071739130467</c:v>
                </c:pt>
                <c:pt idx="2">
                  <c:v>-127.46482542675099</c:v>
                </c:pt>
                <c:pt idx="3">
                  <c:v>-115.53004292182504</c:v>
                </c:pt>
                <c:pt idx="4">
                  <c:v>-104.21709826497981</c:v>
                </c:pt>
                <c:pt idx="5">
                  <c:v>-94.068131746626108</c:v>
                </c:pt>
                <c:pt idx="6">
                  <c:v>-74.153034337305854</c:v>
                </c:pt>
                <c:pt idx="7">
                  <c:v>-25.069367042953829</c:v>
                </c:pt>
                <c:pt idx="8">
                  <c:v>19.304487839906947</c:v>
                </c:pt>
                <c:pt idx="9">
                  <c:v>59.418970438745454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EBAE-9F68-4837-BF4D-EE943A9F936A}">
  <dimension ref="A1:P182"/>
  <sheetViews>
    <sheetView tabSelected="1" zoomScale="110" zoomScaleNormal="110" workbookViewId="0">
      <pane ySplit="2" topLeftCell="A3" activePane="bottomLeft" state="frozen"/>
      <selection pane="bottomLeft" activeCell="B15" sqref="B15"/>
    </sheetView>
  </sheetViews>
  <sheetFormatPr defaultColWidth="8.85546875" defaultRowHeight="12" x14ac:dyDescent="0.2"/>
  <cols>
    <col min="1" max="1" width="32.85546875" style="4" customWidth="1"/>
    <col min="2" max="2" width="8.5703125" style="4" customWidth="1"/>
    <col min="3" max="3" width="8.85546875" style="4"/>
    <col min="4" max="13" width="7.5703125" style="7" customWidth="1"/>
    <col min="14" max="16384" width="8.85546875" style="4"/>
  </cols>
  <sheetData>
    <row r="1" spans="1:16" x14ac:dyDescent="0.2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59.418970438745454</v>
      </c>
    </row>
    <row r="2" spans="1:16" ht="15.75" customHeight="1" x14ac:dyDescent="0.2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0.22145914926760502</v>
      </c>
    </row>
    <row r="4" spans="1:16" x14ac:dyDescent="0.2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">
      <c r="A6" s="4" t="s">
        <v>22</v>
      </c>
      <c r="B6" s="8">
        <v>330</v>
      </c>
      <c r="C6" s="9" t="str">
        <f>CUR_NAME</f>
        <v>млн руб.</v>
      </c>
    </row>
    <row r="7" spans="1:16" x14ac:dyDescent="0.2">
      <c r="A7" s="4" t="s">
        <v>10</v>
      </c>
      <c r="C7" s="9" t="s">
        <v>11</v>
      </c>
      <c r="D7" s="10">
        <v>0</v>
      </c>
      <c r="E7" s="10">
        <v>0.1</v>
      </c>
      <c r="F7" s="10">
        <v>0.8</v>
      </c>
      <c r="G7" s="10">
        <v>1</v>
      </c>
      <c r="H7" s="10">
        <v>1</v>
      </c>
      <c r="I7" s="10">
        <f t="shared" ref="G7:M8" si="0">H7</f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">
      <c r="A10" s="4" t="s">
        <v>13</v>
      </c>
      <c r="D10" s="13">
        <f>$B$6*D7*D9</f>
        <v>0</v>
      </c>
      <c r="E10" s="13">
        <f t="shared" ref="E10:M10" si="3">$B$6*E7*E9</f>
        <v>35.692800000000005</v>
      </c>
      <c r="F10" s="13">
        <f t="shared" si="3"/>
        <v>296.96409600000004</v>
      </c>
      <c r="G10" s="13">
        <f t="shared" si="3"/>
        <v>386.0533248000001</v>
      </c>
      <c r="H10" s="13">
        <f t="shared" si="3"/>
        <v>401.49545779200014</v>
      </c>
      <c r="I10" s="13">
        <f t="shared" si="3"/>
        <v>417.55527610368011</v>
      </c>
      <c r="J10" s="13">
        <f t="shared" si="3"/>
        <v>434.25748714782736</v>
      </c>
      <c r="K10" s="13">
        <f t="shared" si="3"/>
        <v>451.62778663374047</v>
      </c>
      <c r="L10" s="13">
        <f t="shared" si="3"/>
        <v>469.69289809909009</v>
      </c>
      <c r="M10" s="13">
        <f t="shared" si="3"/>
        <v>488.4806140230537</v>
      </c>
    </row>
    <row r="12" spans="1:16" s="16" customFormat="1" ht="20.100000000000001" customHeight="1" thickBot="1" x14ac:dyDescent="0.3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">
      <c r="A14" s="4" t="s">
        <v>16</v>
      </c>
      <c r="B14" s="19">
        <v>0.4</v>
      </c>
      <c r="C14" s="9" t="s">
        <v>11</v>
      </c>
      <c r="D14" s="11">
        <f>$B14</f>
        <v>0.4</v>
      </c>
      <c r="E14" s="11">
        <f t="shared" ref="E14:M14" si="5">$B14</f>
        <v>0.4</v>
      </c>
      <c r="F14" s="11">
        <f t="shared" si="5"/>
        <v>0.4</v>
      </c>
      <c r="G14" s="11">
        <f t="shared" si="5"/>
        <v>0.4</v>
      </c>
      <c r="H14" s="11">
        <f t="shared" si="5"/>
        <v>0.4</v>
      </c>
      <c r="I14" s="11">
        <f t="shared" si="5"/>
        <v>0.4</v>
      </c>
      <c r="J14" s="11">
        <f t="shared" si="5"/>
        <v>0.4</v>
      </c>
      <c r="K14" s="11">
        <f t="shared" si="5"/>
        <v>0.4</v>
      </c>
      <c r="L14" s="11">
        <f t="shared" si="5"/>
        <v>0.4</v>
      </c>
      <c r="M14" s="11">
        <f t="shared" si="5"/>
        <v>0.4</v>
      </c>
    </row>
    <row r="15" spans="1:16" x14ac:dyDescent="0.2">
      <c r="A15" s="4" t="s">
        <v>17</v>
      </c>
      <c r="B15" s="19">
        <v>0.15</v>
      </c>
      <c r="C15" s="9" t="s">
        <v>11</v>
      </c>
      <c r="D15" s="11">
        <f t="shared" ref="D15:M22" si="6">$B15</f>
        <v>0.15</v>
      </c>
      <c r="E15" s="11">
        <f t="shared" si="6"/>
        <v>0.15</v>
      </c>
      <c r="F15" s="11">
        <f t="shared" si="6"/>
        <v>0.15</v>
      </c>
      <c r="G15" s="11">
        <f t="shared" si="6"/>
        <v>0.15</v>
      </c>
      <c r="H15" s="11">
        <f t="shared" si="6"/>
        <v>0.15</v>
      </c>
      <c r="I15" s="11">
        <f t="shared" si="6"/>
        <v>0.15</v>
      </c>
      <c r="J15" s="11">
        <f t="shared" si="6"/>
        <v>0.15</v>
      </c>
      <c r="K15" s="11">
        <f t="shared" si="6"/>
        <v>0.15</v>
      </c>
      <c r="L15" s="11">
        <f t="shared" si="6"/>
        <v>0.15</v>
      </c>
      <c r="M15" s="11">
        <f t="shared" si="6"/>
        <v>0.15</v>
      </c>
    </row>
    <row r="16" spans="1:16" x14ac:dyDescent="0.2">
      <c r="A16" s="4" t="s">
        <v>18</v>
      </c>
      <c r="B16" s="19">
        <v>7.0000000000000007E-2</v>
      </c>
      <c r="C16" s="9" t="s">
        <v>11</v>
      </c>
      <c r="D16" s="11">
        <f t="shared" si="6"/>
        <v>7.0000000000000007E-2</v>
      </c>
      <c r="E16" s="11">
        <f t="shared" si="6"/>
        <v>7.0000000000000007E-2</v>
      </c>
      <c r="F16" s="11">
        <f t="shared" si="6"/>
        <v>7.0000000000000007E-2</v>
      </c>
      <c r="G16" s="11">
        <f t="shared" si="6"/>
        <v>7.0000000000000007E-2</v>
      </c>
      <c r="H16" s="11">
        <f t="shared" si="6"/>
        <v>7.0000000000000007E-2</v>
      </c>
      <c r="I16" s="11">
        <f t="shared" si="6"/>
        <v>7.0000000000000007E-2</v>
      </c>
      <c r="J16" s="11">
        <f t="shared" si="6"/>
        <v>7.0000000000000007E-2</v>
      </c>
      <c r="K16" s="11">
        <f t="shared" si="6"/>
        <v>7.0000000000000007E-2</v>
      </c>
      <c r="L16" s="11">
        <f t="shared" si="6"/>
        <v>7.0000000000000007E-2</v>
      </c>
      <c r="M16" s="11">
        <f t="shared" si="6"/>
        <v>7.0000000000000007E-2</v>
      </c>
    </row>
    <row r="17" spans="1:13" x14ac:dyDescent="0.2">
      <c r="A17" s="4" t="s">
        <v>19</v>
      </c>
      <c r="B17" s="19">
        <v>0.03</v>
      </c>
      <c r="C17" s="9" t="s">
        <v>11</v>
      </c>
      <c r="D17" s="11">
        <f t="shared" si="6"/>
        <v>0.03</v>
      </c>
      <c r="E17" s="11">
        <f t="shared" si="6"/>
        <v>0.03</v>
      </c>
      <c r="F17" s="11">
        <f t="shared" si="6"/>
        <v>0.03</v>
      </c>
      <c r="G17" s="11">
        <f t="shared" si="6"/>
        <v>0.03</v>
      </c>
      <c r="H17" s="11">
        <f t="shared" si="6"/>
        <v>0.03</v>
      </c>
      <c r="I17" s="11">
        <f t="shared" si="6"/>
        <v>0.03</v>
      </c>
      <c r="J17" s="11">
        <f t="shared" si="6"/>
        <v>0.03</v>
      </c>
      <c r="K17" s="11">
        <f t="shared" si="6"/>
        <v>0.03</v>
      </c>
      <c r="L17" s="11">
        <f t="shared" si="6"/>
        <v>0.03</v>
      </c>
      <c r="M17" s="11">
        <f t="shared" si="6"/>
        <v>0.03</v>
      </c>
    </row>
    <row r="18" spans="1:13" x14ac:dyDescent="0.2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">
      <c r="A22" s="4" t="s">
        <v>28</v>
      </c>
      <c r="B22" s="19">
        <v>0.1</v>
      </c>
      <c r="C22" s="9" t="s">
        <v>11</v>
      </c>
      <c r="D22" s="11">
        <f t="shared" si="6"/>
        <v>0.1</v>
      </c>
      <c r="E22" s="11">
        <f t="shared" si="6"/>
        <v>0.1</v>
      </c>
      <c r="F22" s="11">
        <f t="shared" si="6"/>
        <v>0.1</v>
      </c>
      <c r="G22" s="11">
        <f t="shared" si="6"/>
        <v>0.1</v>
      </c>
      <c r="H22" s="11">
        <f t="shared" si="6"/>
        <v>0.1</v>
      </c>
      <c r="I22" s="11">
        <f t="shared" si="6"/>
        <v>0.1</v>
      </c>
      <c r="J22" s="11">
        <f t="shared" si="6"/>
        <v>0.1</v>
      </c>
      <c r="K22" s="11">
        <f t="shared" si="6"/>
        <v>0.1</v>
      </c>
      <c r="L22" s="11">
        <f t="shared" si="6"/>
        <v>0.1</v>
      </c>
      <c r="M22" s="11">
        <f t="shared" si="6"/>
        <v>0.1</v>
      </c>
    </row>
    <row r="24" spans="1:13" s="16" customFormat="1" ht="20.100000000000001" customHeight="1" thickBot="1" x14ac:dyDescent="0.3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14.277120000000004</v>
      </c>
      <c r="F26" s="20">
        <f>F$10*F14</f>
        <v>118.78563840000002</v>
      </c>
      <c r="G26" s="20">
        <f t="shared" si="8"/>
        <v>154.42132992000006</v>
      </c>
      <c r="H26" s="20">
        <f t="shared" si="8"/>
        <v>160.59818311680007</v>
      </c>
      <c r="I26" s="20">
        <f t="shared" si="8"/>
        <v>167.02211044147205</v>
      </c>
      <c r="J26" s="20">
        <f t="shared" si="8"/>
        <v>173.70299485913097</v>
      </c>
      <c r="K26" s="20">
        <f t="shared" si="8"/>
        <v>180.65111465349619</v>
      </c>
      <c r="L26" s="20">
        <f t="shared" si="8"/>
        <v>187.87715923963606</v>
      </c>
      <c r="M26" s="20">
        <f t="shared" si="8"/>
        <v>195.3922456092215</v>
      </c>
    </row>
    <row r="27" spans="1:13" x14ac:dyDescent="0.2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5.3539200000000005</v>
      </c>
      <c r="F27" s="20">
        <f t="shared" si="9"/>
        <v>44.544614400000007</v>
      </c>
      <c r="G27" s="20">
        <f t="shared" si="9"/>
        <v>57.907998720000009</v>
      </c>
      <c r="H27" s="20">
        <f t="shared" si="9"/>
        <v>60.224318668800016</v>
      </c>
      <c r="I27" s="20">
        <f t="shared" si="9"/>
        <v>62.633291415552016</v>
      </c>
      <c r="J27" s="20">
        <f t="shared" si="9"/>
        <v>65.138623072174099</v>
      </c>
      <c r="K27" s="20">
        <f t="shared" si="9"/>
        <v>67.744167995061062</v>
      </c>
      <c r="L27" s="20">
        <f t="shared" si="9"/>
        <v>70.453934714863507</v>
      </c>
      <c r="M27" s="20">
        <f t="shared" si="9"/>
        <v>73.27209210345805</v>
      </c>
    </row>
    <row r="28" spans="1:13" x14ac:dyDescent="0.2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2.4984960000000007</v>
      </c>
      <c r="F28" s="20">
        <f t="shared" si="10"/>
        <v>20.787486720000004</v>
      </c>
      <c r="G28" s="20">
        <f t="shared" si="10"/>
        <v>27.02373273600001</v>
      </c>
      <c r="H28" s="20">
        <f t="shared" si="10"/>
        <v>28.104682045440011</v>
      </c>
      <c r="I28" s="20">
        <f t="shared" si="10"/>
        <v>29.228869327257613</v>
      </c>
      <c r="J28" s="20">
        <f t="shared" si="10"/>
        <v>30.398024100347918</v>
      </c>
      <c r="K28" s="20">
        <f t="shared" si="10"/>
        <v>31.613945064361836</v>
      </c>
      <c r="L28" s="20">
        <f t="shared" si="10"/>
        <v>32.878502866936309</v>
      </c>
      <c r="M28" s="20">
        <f t="shared" si="10"/>
        <v>34.193642981613763</v>
      </c>
    </row>
    <row r="29" spans="1:13" x14ac:dyDescent="0.2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1.0707840000000002</v>
      </c>
      <c r="F29" s="20">
        <f t="shared" si="11"/>
        <v>8.9089228800000004</v>
      </c>
      <c r="G29" s="20">
        <f t="shared" si="11"/>
        <v>11.581599744000002</v>
      </c>
      <c r="H29" s="20">
        <f t="shared" si="11"/>
        <v>12.044863733760003</v>
      </c>
      <c r="I29" s="20">
        <f t="shared" si="11"/>
        <v>12.526658283110402</v>
      </c>
      <c r="J29" s="20">
        <f t="shared" si="11"/>
        <v>13.02772461443482</v>
      </c>
      <c r="K29" s="20">
        <f t="shared" si="11"/>
        <v>13.548833599012214</v>
      </c>
      <c r="L29" s="20">
        <f t="shared" si="11"/>
        <v>14.090786942972702</v>
      </c>
      <c r="M29" s="20">
        <f t="shared" si="11"/>
        <v>14.654418420691611</v>
      </c>
    </row>
    <row r="30" spans="1:13" x14ac:dyDescent="0.2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1.7846400000000004</v>
      </c>
      <c r="F32" s="20">
        <f t="shared" si="12"/>
        <v>14.848204800000003</v>
      </c>
      <c r="G32" s="20">
        <f t="shared" si="12"/>
        <v>19.302666240000008</v>
      </c>
      <c r="H32" s="20">
        <f>H$10*H20</f>
        <v>20.074772889600009</v>
      </c>
      <c r="I32" s="20">
        <f t="shared" si="12"/>
        <v>20.877763805184006</v>
      </c>
      <c r="J32" s="20">
        <f t="shared" si="12"/>
        <v>21.712874357391371</v>
      </c>
      <c r="K32" s="20">
        <f t="shared" si="12"/>
        <v>22.581389331687024</v>
      </c>
      <c r="L32" s="20">
        <f t="shared" si="12"/>
        <v>23.484644904954507</v>
      </c>
      <c r="M32" s="20">
        <f t="shared" si="12"/>
        <v>24.424030701152688</v>
      </c>
    </row>
    <row r="33" spans="1:13" x14ac:dyDescent="0.2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1.7846400000000004</v>
      </c>
      <c r="F33" s="20">
        <f t="shared" si="13"/>
        <v>14.848204800000003</v>
      </c>
      <c r="G33" s="20">
        <f t="shared" si="13"/>
        <v>19.302666240000008</v>
      </c>
      <c r="H33" s="20">
        <f t="shared" si="13"/>
        <v>20.074772889600009</v>
      </c>
      <c r="I33" s="20">
        <f t="shared" si="13"/>
        <v>20.877763805184006</v>
      </c>
      <c r="J33" s="20">
        <f t="shared" si="13"/>
        <v>21.712874357391371</v>
      </c>
      <c r="K33" s="20">
        <f t="shared" si="13"/>
        <v>22.581389331687024</v>
      </c>
      <c r="L33" s="20">
        <f t="shared" si="13"/>
        <v>23.484644904954507</v>
      </c>
      <c r="M33" s="20">
        <f t="shared" si="13"/>
        <v>24.424030701152688</v>
      </c>
    </row>
    <row r="34" spans="1:13" x14ac:dyDescent="0.2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3.5692800000000009</v>
      </c>
      <c r="F34" s="20">
        <f t="shared" si="14"/>
        <v>29.696409600000006</v>
      </c>
      <c r="G34" s="20">
        <f t="shared" si="14"/>
        <v>38.605332480000015</v>
      </c>
      <c r="H34" s="20">
        <f t="shared" si="14"/>
        <v>40.149545779200018</v>
      </c>
      <c r="I34" s="20">
        <f t="shared" si="14"/>
        <v>41.755527610368013</v>
      </c>
      <c r="J34" s="20">
        <f t="shared" si="14"/>
        <v>43.425748714782742</v>
      </c>
      <c r="K34" s="20">
        <f t="shared" si="14"/>
        <v>45.162778663374048</v>
      </c>
      <c r="L34" s="20">
        <f t="shared" si="14"/>
        <v>46.969289809909014</v>
      </c>
      <c r="M34" s="20">
        <f t="shared" si="14"/>
        <v>48.848061402305376</v>
      </c>
    </row>
    <row r="35" spans="1:13" x14ac:dyDescent="0.2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3</v>
      </c>
      <c r="F36" s="20">
        <f t="shared" si="16"/>
        <v>25</v>
      </c>
      <c r="G36" s="20">
        <f t="shared" si="16"/>
        <v>32</v>
      </c>
      <c r="H36" s="20">
        <f t="shared" si="16"/>
        <v>32</v>
      </c>
      <c r="I36" s="20">
        <f t="shared" si="16"/>
        <v>32</v>
      </c>
      <c r="J36" s="20">
        <f t="shared" si="16"/>
        <v>32</v>
      </c>
      <c r="K36" s="20">
        <f t="shared" si="16"/>
        <v>32</v>
      </c>
      <c r="L36" s="20">
        <f t="shared" si="16"/>
        <v>32</v>
      </c>
      <c r="M36" s="20">
        <f t="shared" si="16"/>
        <v>32</v>
      </c>
    </row>
    <row r="38" spans="1:13" s="16" customFormat="1" ht="20.100000000000001" customHeight="1" thickBot="1" x14ac:dyDescent="0.3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">
      <c r="B39" s="7" t="s">
        <v>35</v>
      </c>
    </row>
    <row r="40" spans="1:13" x14ac:dyDescent="0.2">
      <c r="A40" s="4" t="s">
        <v>32</v>
      </c>
      <c r="B40" s="5">
        <v>30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2.9336547945205482</v>
      </c>
      <c r="F40" s="20">
        <f t="shared" si="18"/>
        <v>24.408007890410964</v>
      </c>
      <c r="G40" s="20">
        <f t="shared" si="18"/>
        <v>31.730410257534253</v>
      </c>
      <c r="H40" s="20">
        <f t="shared" si="18"/>
        <v>32.999626667835628</v>
      </c>
      <c r="I40" s="20">
        <f t="shared" si="18"/>
        <v>34.319611734549049</v>
      </c>
      <c r="J40" s="20">
        <f t="shared" si="18"/>
        <v>35.692396203931018</v>
      </c>
      <c r="K40" s="20">
        <f t="shared" si="18"/>
        <v>37.12009205208826</v>
      </c>
      <c r="L40" s="20">
        <f t="shared" si="18"/>
        <v>38.604895734171791</v>
      </c>
      <c r="M40" s="20">
        <f t="shared" si="18"/>
        <v>40.149091563538661</v>
      </c>
    </row>
    <row r="41" spans="1:13" x14ac:dyDescent="0.2">
      <c r="A41" s="4" t="s">
        <v>33</v>
      </c>
      <c r="B41" s="5">
        <v>15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1.4668273972602741</v>
      </c>
      <c r="F41" s="20">
        <f t="shared" si="19"/>
        <v>12.204003945205482</v>
      </c>
      <c r="G41" s="20">
        <f t="shared" si="19"/>
        <v>15.865205128767126</v>
      </c>
      <c r="H41" s="20">
        <f t="shared" si="19"/>
        <v>16.499813333917814</v>
      </c>
      <c r="I41" s="20">
        <f t="shared" si="19"/>
        <v>17.159805867274525</v>
      </c>
      <c r="J41" s="20">
        <f t="shared" si="19"/>
        <v>17.846198101965509</v>
      </c>
      <c r="K41" s="20">
        <f t="shared" si="19"/>
        <v>18.56004602604413</v>
      </c>
      <c r="L41" s="20">
        <f t="shared" si="19"/>
        <v>19.302447867085895</v>
      </c>
      <c r="M41" s="20">
        <f t="shared" si="19"/>
        <v>20.074545781769331</v>
      </c>
    </row>
    <row r="42" spans="1:13" x14ac:dyDescent="0.2">
      <c r="A42" s="4" t="s">
        <v>34</v>
      </c>
      <c r="B42" s="5">
        <v>15</v>
      </c>
      <c r="C42" s="9" t="str">
        <f>CUR_NAME</f>
        <v>млн руб.</v>
      </c>
      <c r="D42" s="20">
        <f t="shared" si="19"/>
        <v>0</v>
      </c>
      <c r="E42" s="20">
        <f t="shared" si="19"/>
        <v>1.4668273972602741</v>
      </c>
      <c r="F42" s="20">
        <f t="shared" si="19"/>
        <v>12.204003945205482</v>
      </c>
      <c r="G42" s="20">
        <f t="shared" si="19"/>
        <v>15.865205128767126</v>
      </c>
      <c r="H42" s="20">
        <f t="shared" si="19"/>
        <v>16.499813333917814</v>
      </c>
      <c r="I42" s="20">
        <f t="shared" si="19"/>
        <v>17.159805867274525</v>
      </c>
      <c r="J42" s="20">
        <f t="shared" si="19"/>
        <v>17.846198101965509</v>
      </c>
      <c r="K42" s="20">
        <f t="shared" si="19"/>
        <v>18.56004602604413</v>
      </c>
      <c r="L42" s="20">
        <f t="shared" si="19"/>
        <v>19.302447867085895</v>
      </c>
      <c r="M42" s="20">
        <f t="shared" si="19"/>
        <v>20.074545781769331</v>
      </c>
    </row>
    <row r="44" spans="1:13" x14ac:dyDescent="0.2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2.9336547945205487</v>
      </c>
      <c r="F44" s="20">
        <f t="shared" ref="F44:M44" si="20">F40+F41-F42</f>
        <v>24.408007890410961</v>
      </c>
      <c r="G44" s="20">
        <f t="shared" si="20"/>
        <v>31.730410257534249</v>
      </c>
      <c r="H44" s="20">
        <f t="shared" si="20"/>
        <v>32.999626667835628</v>
      </c>
      <c r="I44" s="20">
        <f t="shared" si="20"/>
        <v>34.319611734549042</v>
      </c>
      <c r="J44" s="20">
        <f t="shared" si="20"/>
        <v>35.692396203931011</v>
      </c>
      <c r="K44" s="20">
        <f t="shared" si="20"/>
        <v>37.120092052088253</v>
      </c>
      <c r="L44" s="20">
        <f t="shared" si="20"/>
        <v>38.604895734171791</v>
      </c>
      <c r="M44" s="20">
        <f t="shared" si="20"/>
        <v>40.149091563538661</v>
      </c>
    </row>
    <row r="45" spans="1:13" x14ac:dyDescent="0.2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2.9336547945205487</v>
      </c>
      <c r="F45" s="20">
        <f t="shared" ref="F45:M45" si="21">F44-E44</f>
        <v>21.474353095890411</v>
      </c>
      <c r="G45" s="20">
        <f t="shared" si="21"/>
        <v>7.3224023671232885</v>
      </c>
      <c r="H45" s="20">
        <f t="shared" si="21"/>
        <v>1.2692164103013788</v>
      </c>
      <c r="I45" s="20">
        <f t="shared" si="21"/>
        <v>1.3199850667134143</v>
      </c>
      <c r="J45" s="20">
        <f t="shared" si="21"/>
        <v>1.3727844693819691</v>
      </c>
      <c r="K45" s="20">
        <f t="shared" si="21"/>
        <v>1.4276958481572422</v>
      </c>
      <c r="L45" s="20">
        <f t="shared" si="21"/>
        <v>1.4848036820835375</v>
      </c>
      <c r="M45" s="20">
        <f t="shared" si="21"/>
        <v>1.5441958293668705</v>
      </c>
    </row>
    <row r="47" spans="1:13" s="16" customFormat="1" ht="20.100000000000001" customHeight="1" thickBot="1" x14ac:dyDescent="0.3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">
      <c r="A49" s="4" t="s">
        <v>39</v>
      </c>
      <c r="B49" s="23">
        <v>1.5149999999999999</v>
      </c>
    </row>
    <row r="50" spans="1:13" x14ac:dyDescent="0.2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">
      <c r="A51" s="4" t="s">
        <v>45</v>
      </c>
      <c r="B51" s="25">
        <f>SUM(D51:M51)</f>
        <v>499.94999999999993</v>
      </c>
      <c r="C51" s="9" t="str">
        <f>CUR_NAME</f>
        <v>млн руб.</v>
      </c>
      <c r="D51" s="20">
        <f>$B$49*$B$6*D50</f>
        <v>149.98499999999999</v>
      </c>
      <c r="E51" s="20">
        <f t="shared" ref="E51:M51" si="23">$B$49*$B$6*E50</f>
        <v>349.96499999999997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">
      <c r="A52" s="4" t="s">
        <v>41</v>
      </c>
    </row>
    <row r="53" spans="1:13" x14ac:dyDescent="0.2">
      <c r="A53" s="4" t="s">
        <v>42</v>
      </c>
      <c r="B53" s="26">
        <f>1-B54-B55</f>
        <v>0.4</v>
      </c>
      <c r="C53" s="9" t="s">
        <v>11</v>
      </c>
      <c r="D53" s="20">
        <f>D$51*$B53</f>
        <v>59.994</v>
      </c>
      <c r="E53" s="20">
        <f t="shared" ref="E53:M53" si="24">E$51*$B53</f>
        <v>139.98599999999999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">
      <c r="A54" s="4" t="s">
        <v>43</v>
      </c>
      <c r="B54" s="23">
        <v>0.6</v>
      </c>
      <c r="C54" s="9" t="s">
        <v>11</v>
      </c>
      <c r="D54" s="20">
        <f t="shared" ref="D54:M55" si="25">D$51*$B54</f>
        <v>89.990999999999985</v>
      </c>
      <c r="E54" s="20">
        <f t="shared" si="25"/>
        <v>209.97899999999998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">
      <c r="A55" s="4" t="s">
        <v>44</v>
      </c>
      <c r="B55" s="23">
        <v>0</v>
      </c>
      <c r="C55" s="9" t="s">
        <v>11</v>
      </c>
      <c r="D55" s="20">
        <f t="shared" si="25"/>
        <v>0</v>
      </c>
      <c r="E55" s="20">
        <f t="shared" si="25"/>
        <v>0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">
      <c r="A57" s="4" t="s">
        <v>46</v>
      </c>
    </row>
    <row r="58" spans="1:13" x14ac:dyDescent="0.2">
      <c r="A58" s="4" t="s">
        <v>42</v>
      </c>
      <c r="C58" s="9" t="str">
        <f>CUR_NAME</f>
        <v>млн руб.</v>
      </c>
      <c r="D58" s="20">
        <f>D53</f>
        <v>59.994</v>
      </c>
      <c r="E58" s="20">
        <f>D58+E53</f>
        <v>199.98</v>
      </c>
      <c r="F58" s="20">
        <f t="shared" ref="F58:M58" si="26">E58+F53</f>
        <v>199.98</v>
      </c>
      <c r="G58" s="20">
        <f t="shared" si="26"/>
        <v>199.98</v>
      </c>
      <c r="H58" s="20">
        <f t="shared" si="26"/>
        <v>199.98</v>
      </c>
      <c r="I58" s="20">
        <f t="shared" si="26"/>
        <v>199.98</v>
      </c>
      <c r="J58" s="20">
        <f t="shared" si="26"/>
        <v>199.98</v>
      </c>
      <c r="K58" s="20">
        <f t="shared" si="26"/>
        <v>199.98</v>
      </c>
      <c r="L58" s="20">
        <f t="shared" si="26"/>
        <v>199.98</v>
      </c>
      <c r="M58" s="20">
        <f t="shared" si="26"/>
        <v>199.98</v>
      </c>
    </row>
    <row r="59" spans="1:13" x14ac:dyDescent="0.2">
      <c r="A59" s="4" t="s">
        <v>43</v>
      </c>
      <c r="C59" s="9" t="str">
        <f>CUR_NAME</f>
        <v>млн руб.</v>
      </c>
      <c r="D59" s="20">
        <f t="shared" ref="D59:D60" si="27">D54</f>
        <v>89.990999999999985</v>
      </c>
      <c r="E59" s="20">
        <f t="shared" ref="E59:M59" si="28">D59+E54</f>
        <v>299.96999999999997</v>
      </c>
      <c r="F59" s="20">
        <f t="shared" si="28"/>
        <v>299.96999999999997</v>
      </c>
      <c r="G59" s="20">
        <f t="shared" si="28"/>
        <v>299.96999999999997</v>
      </c>
      <c r="H59" s="20">
        <f t="shared" si="28"/>
        <v>299.96999999999997</v>
      </c>
      <c r="I59" s="20">
        <f t="shared" si="28"/>
        <v>299.96999999999997</v>
      </c>
      <c r="J59" s="20">
        <f t="shared" si="28"/>
        <v>299.96999999999997</v>
      </c>
      <c r="K59" s="20">
        <f t="shared" si="28"/>
        <v>299.96999999999997</v>
      </c>
      <c r="L59" s="20">
        <f t="shared" si="28"/>
        <v>299.96999999999997</v>
      </c>
      <c r="M59" s="20">
        <f t="shared" si="28"/>
        <v>299.96999999999997</v>
      </c>
    </row>
    <row r="60" spans="1:13" x14ac:dyDescent="0.2">
      <c r="A60" s="4" t="s">
        <v>44</v>
      </c>
      <c r="C60" s="9" t="str">
        <f>CUR_NAME</f>
        <v>млн руб.</v>
      </c>
      <c r="D60" s="20">
        <f t="shared" si="27"/>
        <v>0</v>
      </c>
      <c r="E60" s="20">
        <f t="shared" ref="E60:M60" si="29">D60+E55</f>
        <v>0</v>
      </c>
      <c r="F60" s="20">
        <f t="shared" si="29"/>
        <v>0</v>
      </c>
      <c r="G60" s="20">
        <f t="shared" si="29"/>
        <v>0</v>
      </c>
      <c r="H60" s="20">
        <f t="shared" si="29"/>
        <v>0</v>
      </c>
      <c r="I60" s="20">
        <f t="shared" si="29"/>
        <v>0</v>
      </c>
      <c r="J60" s="20">
        <f t="shared" si="29"/>
        <v>0</v>
      </c>
      <c r="K60" s="20">
        <f t="shared" si="29"/>
        <v>0</v>
      </c>
      <c r="L60" s="20">
        <f t="shared" si="29"/>
        <v>0</v>
      </c>
      <c r="M60" s="20">
        <f t="shared" si="29"/>
        <v>0</v>
      </c>
    </row>
    <row r="62" spans="1:13" x14ac:dyDescent="0.2">
      <c r="A62" s="4" t="s">
        <v>47</v>
      </c>
      <c r="B62" s="4">
        <f>MATCH(0, D50:M50, 0)</f>
        <v>3</v>
      </c>
    </row>
    <row r="63" spans="1:13" x14ac:dyDescent="0.2">
      <c r="B63" s="7" t="s">
        <v>56</v>
      </c>
    </row>
    <row r="64" spans="1:13" x14ac:dyDescent="0.2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>IF(F$1&lt;$B$62, 0, MIN(F58/$B64, F58-E69))</f>
        <v>9.9989999999999988</v>
      </c>
      <c r="G64" s="20">
        <f t="shared" ref="G64:M64" si="30">IF(G$1&lt;$B$62, 0, MIN(G58/$B64, G58-F69))</f>
        <v>9.9989999999999988</v>
      </c>
      <c r="H64" s="20">
        <f t="shared" si="30"/>
        <v>9.9989999999999988</v>
      </c>
      <c r="I64" s="20">
        <f t="shared" si="30"/>
        <v>9.9989999999999988</v>
      </c>
      <c r="J64" s="20">
        <f t="shared" si="30"/>
        <v>9.9989999999999988</v>
      </c>
      <c r="K64" s="20">
        <f t="shared" si="30"/>
        <v>9.9989999999999988</v>
      </c>
      <c r="L64" s="20">
        <f t="shared" si="30"/>
        <v>9.9989999999999988</v>
      </c>
      <c r="M64" s="20">
        <f t="shared" si="30"/>
        <v>9.9989999999999988</v>
      </c>
    </row>
    <row r="65" spans="1:13" x14ac:dyDescent="0.2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29.996999999999996</v>
      </c>
      <c r="G65" s="20">
        <f t="shared" si="32"/>
        <v>29.996999999999996</v>
      </c>
      <c r="H65" s="20">
        <f t="shared" si="32"/>
        <v>29.996999999999996</v>
      </c>
      <c r="I65" s="20">
        <f t="shared" si="32"/>
        <v>29.996999999999996</v>
      </c>
      <c r="J65" s="20">
        <f t="shared" si="32"/>
        <v>29.996999999999996</v>
      </c>
      <c r="K65" s="20">
        <f t="shared" si="32"/>
        <v>29.996999999999996</v>
      </c>
      <c r="L65" s="20">
        <f t="shared" si="32"/>
        <v>29.996999999999996</v>
      </c>
      <c r="M65" s="20">
        <f t="shared" si="32"/>
        <v>29.996999999999996</v>
      </c>
    </row>
    <row r="66" spans="1:13" x14ac:dyDescent="0.2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0</v>
      </c>
      <c r="H66" s="20">
        <f t="shared" si="32"/>
        <v>0</v>
      </c>
      <c r="I66" s="20">
        <f t="shared" si="32"/>
        <v>0</v>
      </c>
      <c r="J66" s="20">
        <f t="shared" si="32"/>
        <v>0</v>
      </c>
      <c r="K66" s="20">
        <f t="shared" si="32"/>
        <v>0</v>
      </c>
      <c r="L66" s="20">
        <f t="shared" si="32"/>
        <v>0</v>
      </c>
      <c r="M66" s="20">
        <f t="shared" si="32"/>
        <v>0</v>
      </c>
    </row>
    <row r="68" spans="1:13" x14ac:dyDescent="0.2">
      <c r="A68" s="4" t="s">
        <v>49</v>
      </c>
    </row>
    <row r="69" spans="1:13" x14ac:dyDescent="0.2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9.9989999999999988</v>
      </c>
      <c r="G69" s="20">
        <f t="shared" si="33"/>
        <v>19.997999999999998</v>
      </c>
      <c r="H69" s="20">
        <f t="shared" si="33"/>
        <v>29.996999999999996</v>
      </c>
      <c r="I69" s="20">
        <f t="shared" si="33"/>
        <v>39.995999999999995</v>
      </c>
      <c r="J69" s="20">
        <f t="shared" si="33"/>
        <v>49.99499999999999</v>
      </c>
      <c r="K69" s="20">
        <f t="shared" si="33"/>
        <v>59.993999999999986</v>
      </c>
      <c r="L69" s="20">
        <f t="shared" si="33"/>
        <v>69.992999999999981</v>
      </c>
      <c r="M69" s="20">
        <f t="shared" si="33"/>
        <v>79.991999999999976</v>
      </c>
    </row>
    <row r="70" spans="1:13" x14ac:dyDescent="0.2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29.996999999999996</v>
      </c>
      <c r="G70" s="20">
        <f t="shared" si="35"/>
        <v>59.993999999999993</v>
      </c>
      <c r="H70" s="20">
        <f t="shared" si="35"/>
        <v>89.990999999999985</v>
      </c>
      <c r="I70" s="20">
        <f t="shared" si="35"/>
        <v>119.98799999999999</v>
      </c>
      <c r="J70" s="20">
        <f t="shared" si="35"/>
        <v>149.98499999999999</v>
      </c>
      <c r="K70" s="20">
        <f t="shared" si="35"/>
        <v>179.98199999999997</v>
      </c>
      <c r="L70" s="20">
        <f t="shared" si="35"/>
        <v>209.97899999999996</v>
      </c>
      <c r="M70" s="20">
        <f t="shared" si="35"/>
        <v>239.97599999999994</v>
      </c>
    </row>
    <row r="71" spans="1:13" x14ac:dyDescent="0.2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0</v>
      </c>
      <c r="H71" s="20">
        <f t="shared" si="35"/>
        <v>0</v>
      </c>
      <c r="I71" s="20">
        <f t="shared" si="35"/>
        <v>0</v>
      </c>
      <c r="J71" s="20">
        <f t="shared" si="35"/>
        <v>0</v>
      </c>
      <c r="K71" s="20">
        <f t="shared" si="35"/>
        <v>0</v>
      </c>
      <c r="L71" s="20">
        <f t="shared" si="35"/>
        <v>0</v>
      </c>
      <c r="M71" s="20">
        <f t="shared" si="35"/>
        <v>0</v>
      </c>
    </row>
    <row r="73" spans="1:13" x14ac:dyDescent="0.2">
      <c r="A73" s="4" t="s">
        <v>48</v>
      </c>
    </row>
    <row r="74" spans="1:13" x14ac:dyDescent="0.2">
      <c r="A74" s="4" t="s">
        <v>42</v>
      </c>
      <c r="C74" s="9" t="str">
        <f>CUR_NAME</f>
        <v>млн руб.</v>
      </c>
      <c r="D74" s="20">
        <f>D58-D69</f>
        <v>59.994</v>
      </c>
      <c r="E74" s="20">
        <f t="shared" ref="E74:M74" si="36">E58-E69</f>
        <v>199.98</v>
      </c>
      <c r="F74" s="20">
        <f t="shared" si="36"/>
        <v>189.98099999999999</v>
      </c>
      <c r="G74" s="20">
        <f t="shared" si="36"/>
        <v>179.982</v>
      </c>
      <c r="H74" s="20">
        <f t="shared" si="36"/>
        <v>169.983</v>
      </c>
      <c r="I74" s="20">
        <f t="shared" si="36"/>
        <v>159.98399999999998</v>
      </c>
      <c r="J74" s="20">
        <f t="shared" si="36"/>
        <v>149.98500000000001</v>
      </c>
      <c r="K74" s="20">
        <f t="shared" si="36"/>
        <v>139.98599999999999</v>
      </c>
      <c r="L74" s="20">
        <f t="shared" si="36"/>
        <v>129.98700000000002</v>
      </c>
      <c r="M74" s="20">
        <f t="shared" si="36"/>
        <v>119.98800000000001</v>
      </c>
    </row>
    <row r="75" spans="1:13" x14ac:dyDescent="0.2">
      <c r="A75" s="4" t="s">
        <v>43</v>
      </c>
      <c r="C75" s="9" t="str">
        <f>CUR_NAME</f>
        <v>млн руб.</v>
      </c>
      <c r="D75" s="20">
        <f t="shared" ref="D75:M76" si="37">D59-D70</f>
        <v>89.990999999999985</v>
      </c>
      <c r="E75" s="20">
        <f t="shared" si="37"/>
        <v>299.96999999999997</v>
      </c>
      <c r="F75" s="20">
        <f t="shared" si="37"/>
        <v>269.97299999999996</v>
      </c>
      <c r="G75" s="20">
        <f t="shared" si="37"/>
        <v>239.97599999999997</v>
      </c>
      <c r="H75" s="20">
        <f t="shared" si="37"/>
        <v>209.97899999999998</v>
      </c>
      <c r="I75" s="20">
        <f t="shared" si="37"/>
        <v>179.98199999999997</v>
      </c>
      <c r="J75" s="20">
        <f t="shared" si="37"/>
        <v>149.98499999999999</v>
      </c>
      <c r="K75" s="20">
        <f t="shared" si="37"/>
        <v>119.988</v>
      </c>
      <c r="L75" s="20">
        <f t="shared" si="37"/>
        <v>89.991000000000014</v>
      </c>
      <c r="M75" s="20">
        <f t="shared" si="37"/>
        <v>59.994000000000028</v>
      </c>
    </row>
    <row r="76" spans="1:13" x14ac:dyDescent="0.2">
      <c r="A76" s="4" t="s">
        <v>44</v>
      </c>
      <c r="C76" s="9" t="str">
        <f>CUR_NAME</f>
        <v>млн руб.</v>
      </c>
      <c r="D76" s="20">
        <f t="shared" si="37"/>
        <v>0</v>
      </c>
      <c r="E76" s="20">
        <f t="shared" si="37"/>
        <v>0</v>
      </c>
      <c r="F76" s="20">
        <f t="shared" si="37"/>
        <v>0</v>
      </c>
      <c r="G76" s="20">
        <f t="shared" si="37"/>
        <v>0</v>
      </c>
      <c r="H76" s="20">
        <f t="shared" si="37"/>
        <v>0</v>
      </c>
      <c r="I76" s="20">
        <f t="shared" si="37"/>
        <v>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">
      <c r="A80" s="4" t="s">
        <v>51</v>
      </c>
      <c r="B80" s="23">
        <v>0.3</v>
      </c>
      <c r="C80" s="9" t="s">
        <v>11</v>
      </c>
    </row>
    <row r="81" spans="1:13" x14ac:dyDescent="0.2">
      <c r="A81" s="4" t="s">
        <v>52</v>
      </c>
      <c r="B81" s="26">
        <f>1-B80</f>
        <v>0.7</v>
      </c>
      <c r="C81" s="9" t="s">
        <v>11</v>
      </c>
    </row>
    <row r="83" spans="1:13" x14ac:dyDescent="0.2">
      <c r="A83" s="4" t="s">
        <v>84</v>
      </c>
      <c r="C83" s="9" t="str">
        <f>CUR_NAME</f>
        <v>млн руб.</v>
      </c>
      <c r="D83" s="7">
        <f>D51*$B$80</f>
        <v>44.995499999999993</v>
      </c>
      <c r="E83" s="7">
        <f t="shared" ref="E83:M83" si="39">E51*$B$80</f>
        <v>104.98949999999999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">
      <c r="A84" s="4" t="s">
        <v>53</v>
      </c>
      <c r="C84" s="9" t="str">
        <f>CUR_NAME</f>
        <v>млн руб.</v>
      </c>
      <c r="D84" s="7">
        <f>D83</f>
        <v>44.995499999999993</v>
      </c>
      <c r="E84" s="7">
        <f>D84+E83</f>
        <v>149.98499999999999</v>
      </c>
      <c r="F84" s="7">
        <f t="shared" ref="F84:M84" si="40">E84+F83</f>
        <v>149.98499999999999</v>
      </c>
      <c r="G84" s="7">
        <f t="shared" si="40"/>
        <v>149.98499999999999</v>
      </c>
      <c r="H84" s="7">
        <f t="shared" si="40"/>
        <v>149.98499999999999</v>
      </c>
      <c r="I84" s="7">
        <f t="shared" si="40"/>
        <v>149.98499999999999</v>
      </c>
      <c r="J84" s="7">
        <f t="shared" si="40"/>
        <v>149.98499999999999</v>
      </c>
      <c r="K84" s="7">
        <f t="shared" si="40"/>
        <v>149.98499999999999</v>
      </c>
      <c r="L84" s="7">
        <f t="shared" si="40"/>
        <v>149.98499999999999</v>
      </c>
      <c r="M84" s="7">
        <f t="shared" si="40"/>
        <v>149.98499999999999</v>
      </c>
    </row>
    <row r="85" spans="1:13" x14ac:dyDescent="0.2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6.6000366123009941</v>
      </c>
      <c r="G86" s="20">
        <f t="shared" ca="1" si="42"/>
        <v>11.943026607840929</v>
      </c>
      <c r="H86" s="20">
        <f t="shared" ca="1" si="42"/>
        <v>13.436881882032162</v>
      </c>
      <c r="I86" s="20">
        <f t="shared" ca="1" si="42"/>
        <v>15.060426444199306</v>
      </c>
      <c r="J86" s="20">
        <f t="shared" ca="1" si="42"/>
        <v>16.779466345886711</v>
      </c>
      <c r="K86" s="20">
        <f t="shared" ca="1" si="42"/>
        <v>18.399045331489472</v>
      </c>
      <c r="L86" s="20">
        <f t="shared" ca="1" si="42"/>
        <v>19.445888053549041</v>
      </c>
      <c r="M86" s="20">
        <f t="shared" ca="1" si="42"/>
        <v>20.533196625291012</v>
      </c>
    </row>
    <row r="88" spans="1:13" x14ac:dyDescent="0.2">
      <c r="A88" s="4" t="s">
        <v>57</v>
      </c>
      <c r="C88" s="9" t="str">
        <f>CUR_NAME</f>
        <v>млн руб.</v>
      </c>
      <c r="D88" s="20">
        <f ca="1">IF(D1&lt;$B$62, MAX(-D145+D138,0), 0)</f>
        <v>111.90459789473685</v>
      </c>
      <c r="E88" s="20">
        <f t="shared" ref="E88:M88" ca="1" si="43">IF(E1&lt;$B$62, MAX(-E145+E138,0), 0)</f>
        <v>258.32785756763894</v>
      </c>
      <c r="F88" s="20">
        <f t="shared" si="43"/>
        <v>0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ca="1" si="44"/>
        <v>39.849587842492326</v>
      </c>
      <c r="G89" s="20">
        <f t="shared" ca="1" si="44"/>
        <v>74.237418329902098</v>
      </c>
      <c r="H89" s="20">
        <f t="shared" ca="1" si="44"/>
        <v>86.124782089133021</v>
      </c>
      <c r="I89" s="20">
        <f t="shared" ca="1" si="44"/>
        <v>93.56495040189553</v>
      </c>
      <c r="J89" s="20">
        <f t="shared" ca="1" si="44"/>
        <v>76.455716798952849</v>
      </c>
      <c r="K89" s="20">
        <f t="shared" ca="1" si="44"/>
        <v>0</v>
      </c>
      <c r="L89" s="20">
        <f t="shared" ca="1" si="44"/>
        <v>0</v>
      </c>
      <c r="M89" s="20">
        <f t="shared" ca="1" si="44"/>
        <v>0</v>
      </c>
    </row>
    <row r="90" spans="1:13" x14ac:dyDescent="0.2">
      <c r="A90" s="4" t="s">
        <v>59</v>
      </c>
      <c r="C90" s="9" t="str">
        <f>CUR_NAME</f>
        <v>млн руб.</v>
      </c>
      <c r="D90" s="20">
        <f ca="1">D88</f>
        <v>111.90459789473685</v>
      </c>
      <c r="E90" s="20">
        <f ca="1">D91+E88</f>
        <v>370.23245546237581</v>
      </c>
      <c r="F90" s="20">
        <f t="shared" ref="F90:M90" ca="1" si="45">E91+F88</f>
        <v>370.23245546237581</v>
      </c>
      <c r="G90" s="20">
        <f t="shared" ca="1" si="45"/>
        <v>330.38286761988348</v>
      </c>
      <c r="H90" s="20">
        <f t="shared" ca="1" si="45"/>
        <v>256.1454492899814</v>
      </c>
      <c r="I90" s="20">
        <f t="shared" ca="1" si="45"/>
        <v>170.02066720084838</v>
      </c>
      <c r="J90" s="20">
        <f t="shared" ca="1" si="45"/>
        <v>76.455716798952849</v>
      </c>
      <c r="K90" s="20">
        <f t="shared" ca="1" si="45"/>
        <v>0</v>
      </c>
      <c r="L90" s="20">
        <f t="shared" ca="1" si="45"/>
        <v>0</v>
      </c>
      <c r="M90" s="20">
        <f t="shared" ca="1" si="45"/>
        <v>0</v>
      </c>
    </row>
    <row r="91" spans="1:13" x14ac:dyDescent="0.2">
      <c r="A91" s="4" t="s">
        <v>60</v>
      </c>
      <c r="C91" s="9" t="str">
        <f>CUR_NAME</f>
        <v>млн руб.</v>
      </c>
      <c r="D91" s="20">
        <f ca="1">D90-D89</f>
        <v>111.90459789473685</v>
      </c>
      <c r="E91" s="20">
        <f t="shared" ref="E91:M91" ca="1" si="46">E90-E89</f>
        <v>370.23245546237581</v>
      </c>
      <c r="F91" s="20">
        <f t="shared" ca="1" si="46"/>
        <v>330.38286761988348</v>
      </c>
      <c r="G91" s="20">
        <f t="shared" ca="1" si="46"/>
        <v>256.1454492899814</v>
      </c>
      <c r="H91" s="20">
        <f t="shared" ca="1" si="46"/>
        <v>170.02066720084838</v>
      </c>
      <c r="I91" s="20">
        <f t="shared" ca="1" si="46"/>
        <v>76.455716798952849</v>
      </c>
      <c r="J91" s="20">
        <f t="shared" ca="1" si="46"/>
        <v>0</v>
      </c>
      <c r="K91" s="20">
        <f t="shared" ca="1" si="46"/>
        <v>0</v>
      </c>
      <c r="L91" s="20">
        <f t="shared" ca="1" si="46"/>
        <v>0</v>
      </c>
      <c r="M91" s="20">
        <f t="shared" ca="1" si="46"/>
        <v>0</v>
      </c>
    </row>
    <row r="92" spans="1:13" x14ac:dyDescent="0.2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">
      <c r="A93" s="4" t="s">
        <v>62</v>
      </c>
      <c r="C93" s="9" t="str">
        <f>CUR_NAME</f>
        <v>млн руб.</v>
      </c>
      <c r="D93" s="20">
        <f ca="1">D90*D92</f>
        <v>5.5952298947368426</v>
      </c>
      <c r="E93" s="20">
        <f t="shared" ref="E93:M93" ca="1" si="48">E90*E92</f>
        <v>18.511622773118791</v>
      </c>
      <c r="F93" s="20">
        <f t="shared" ca="1" si="48"/>
        <v>18.511622773118791</v>
      </c>
      <c r="G93" s="20">
        <f t="shared" ca="1" si="48"/>
        <v>16.519143380994176</v>
      </c>
      <c r="H93" s="20">
        <f t="shared" ca="1" si="48"/>
        <v>12.807272464499071</v>
      </c>
      <c r="I93" s="20">
        <f t="shared" ca="1" si="48"/>
        <v>8.5010333600424186</v>
      </c>
      <c r="J93" s="20">
        <f t="shared" ca="1" si="48"/>
        <v>3.8227858399476426</v>
      </c>
      <c r="K93" s="20">
        <f t="shared" ca="1" si="48"/>
        <v>0</v>
      </c>
      <c r="L93" s="20">
        <f t="shared" ca="1" si="48"/>
        <v>0</v>
      </c>
      <c r="M93" s="20">
        <f t="shared" ca="1" si="48"/>
        <v>0</v>
      </c>
    </row>
    <row r="94" spans="1:13" x14ac:dyDescent="0.2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>
        <f t="shared" ca="1" si="49"/>
        <v>1.2000000000000002</v>
      </c>
      <c r="G94" s="12">
        <f t="shared" ca="1" si="49"/>
        <v>1.2</v>
      </c>
      <c r="H94" s="12">
        <f t="shared" ca="1" si="49"/>
        <v>1.1999999999999997</v>
      </c>
      <c r="I94" s="12">
        <f t="shared" ca="1" si="49"/>
        <v>1.2</v>
      </c>
      <c r="J94" s="12">
        <f t="shared" ca="1" si="49"/>
        <v>1.5738127761089695</v>
      </c>
      <c r="K94" s="12" t="str">
        <f t="shared" ca="1" si="49"/>
        <v>-</v>
      </c>
      <c r="L94" s="12" t="str">
        <f t="shared" ca="1" si="49"/>
        <v>-</v>
      </c>
      <c r="M94" s="12" t="str">
        <f t="shared" ca="1" si="49"/>
        <v>-</v>
      </c>
    </row>
    <row r="96" spans="1:13" s="16" customFormat="1" ht="20.100000000000001" customHeight="1" thickBot="1" x14ac:dyDescent="0.3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8.2500457653762425</v>
      </c>
      <c r="G98" s="20">
        <f t="shared" ca="1" si="51"/>
        <v>14.928783259801163</v>
      </c>
      <c r="H98" s="20">
        <f t="shared" ca="1" si="51"/>
        <v>16.796102352540203</v>
      </c>
      <c r="I98" s="20">
        <f t="shared" ca="1" si="51"/>
        <v>18.825533055249132</v>
      </c>
      <c r="J98" s="20">
        <f t="shared" ca="1" si="51"/>
        <v>20.97433293235839</v>
      </c>
      <c r="K98" s="20">
        <f t="shared" ca="1" si="51"/>
        <v>22.99880666436184</v>
      </c>
      <c r="L98" s="20">
        <f t="shared" ca="1" si="51"/>
        <v>24.307360066936301</v>
      </c>
      <c r="M98" s="20">
        <f t="shared" ca="1" si="51"/>
        <v>25.666495781613765</v>
      </c>
    </row>
    <row r="99" spans="1:13" x14ac:dyDescent="0.2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1.3198679999999998</v>
      </c>
      <c r="E99" s="20">
        <f t="shared" ref="E99:M99" si="52">E74*$B$99</f>
        <v>4.3995599999999992</v>
      </c>
      <c r="F99" s="20">
        <f t="shared" si="52"/>
        <v>4.1795819999999999</v>
      </c>
      <c r="G99" s="20">
        <f t="shared" si="52"/>
        <v>3.9596039999999997</v>
      </c>
      <c r="H99" s="20">
        <f t="shared" si="52"/>
        <v>3.7396259999999999</v>
      </c>
      <c r="I99" s="20">
        <f t="shared" si="52"/>
        <v>3.5196479999999992</v>
      </c>
      <c r="J99" s="20">
        <f t="shared" si="52"/>
        <v>3.2996700000000003</v>
      </c>
      <c r="K99" s="20">
        <f t="shared" si="52"/>
        <v>3.0796919999999997</v>
      </c>
      <c r="L99" s="20">
        <f t="shared" si="52"/>
        <v>2.8597140000000003</v>
      </c>
      <c r="M99" s="20">
        <f t="shared" si="52"/>
        <v>2.6397360000000001</v>
      </c>
    </row>
    <row r="100" spans="1:13" x14ac:dyDescent="0.2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1.0707840000000002</v>
      </c>
      <c r="F100" s="20">
        <f t="shared" si="53"/>
        <v>8.9089228800000022</v>
      </c>
      <c r="G100" s="20">
        <f t="shared" si="53"/>
        <v>11.581599744000004</v>
      </c>
      <c r="H100" s="20">
        <f t="shared" si="53"/>
        <v>12.044863733760005</v>
      </c>
      <c r="I100" s="20">
        <f t="shared" si="53"/>
        <v>12.526658283110404</v>
      </c>
      <c r="J100" s="20">
        <f t="shared" si="53"/>
        <v>13.027724614434822</v>
      </c>
      <c r="K100" s="20">
        <f t="shared" si="53"/>
        <v>13.548833599012214</v>
      </c>
      <c r="L100" s="20">
        <f t="shared" si="53"/>
        <v>14.090786942972704</v>
      </c>
      <c r="M100" s="20">
        <f t="shared" si="53"/>
        <v>14.654418420691613</v>
      </c>
    </row>
    <row r="101" spans="1:13" x14ac:dyDescent="0.2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0.46400640000000015</v>
      </c>
      <c r="F101" s="20">
        <f t="shared" si="54"/>
        <v>3.8605332480000008</v>
      </c>
      <c r="G101" s="20">
        <f t="shared" si="54"/>
        <v>5.0186932224000023</v>
      </c>
      <c r="H101" s="20">
        <f t="shared" si="54"/>
        <v>5.2194409512960025</v>
      </c>
      <c r="I101" s="20">
        <f t="shared" si="54"/>
        <v>5.4282185893478418</v>
      </c>
      <c r="J101" s="20">
        <f t="shared" si="54"/>
        <v>5.6453473329217569</v>
      </c>
      <c r="K101" s="20">
        <f t="shared" si="54"/>
        <v>5.8711612262386268</v>
      </c>
      <c r="L101" s="20">
        <f t="shared" si="54"/>
        <v>6.106007675288172</v>
      </c>
      <c r="M101" s="20">
        <f t="shared" si="54"/>
        <v>6.3502479822996989</v>
      </c>
    </row>
    <row r="102" spans="1:13" x14ac:dyDescent="0.2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7.1385600000000018</v>
      </c>
      <c r="F104" s="20">
        <f t="shared" si="55"/>
        <v>59.392819200000012</v>
      </c>
      <c r="G104" s="20">
        <f t="shared" si="55"/>
        <v>77.210664960000031</v>
      </c>
      <c r="H104" s="20">
        <f t="shared" si="55"/>
        <v>80.299091558400036</v>
      </c>
      <c r="I104" s="20">
        <f t="shared" si="55"/>
        <v>83.511055220736026</v>
      </c>
      <c r="J104" s="20">
        <f t="shared" si="55"/>
        <v>86.851497429565484</v>
      </c>
      <c r="K104" s="20">
        <f t="shared" si="55"/>
        <v>90.325557326748097</v>
      </c>
      <c r="L104" s="20">
        <f t="shared" si="55"/>
        <v>93.938579619818029</v>
      </c>
      <c r="M104" s="20">
        <f t="shared" si="55"/>
        <v>97.696122804610752</v>
      </c>
    </row>
    <row r="105" spans="1:13" x14ac:dyDescent="0.2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-3.9262080000000013</v>
      </c>
      <c r="F105" s="20">
        <f t="shared" si="56"/>
        <v>-32.666050560000009</v>
      </c>
      <c r="G105" s="20">
        <f t="shared" si="56"/>
        <v>-42.465865728000018</v>
      </c>
      <c r="H105" s="20">
        <f t="shared" si="56"/>
        <v>-44.164500357120019</v>
      </c>
      <c r="I105" s="20">
        <f t="shared" si="56"/>
        <v>-45.931080371404818</v>
      </c>
      <c r="J105" s="20">
        <f t="shared" si="56"/>
        <v>-47.768323586261012</v>
      </c>
      <c r="K105" s="20">
        <f t="shared" si="56"/>
        <v>-49.679056529711453</v>
      </c>
      <c r="L105" s="20">
        <f t="shared" si="56"/>
        <v>-51.666218790899919</v>
      </c>
      <c r="M105" s="20">
        <f t="shared" si="56"/>
        <v>-53.732867542535907</v>
      </c>
    </row>
    <row r="106" spans="1:13" x14ac:dyDescent="0.2">
      <c r="A106" s="4" t="s">
        <v>103</v>
      </c>
      <c r="C106" s="9" t="str">
        <f>CUR_NAME</f>
        <v>млн руб.</v>
      </c>
      <c r="D106" s="20">
        <f>-$B$103*SUM(D53:D55)</f>
        <v>-29.997</v>
      </c>
      <c r="E106" s="20">
        <f t="shared" ref="E106:M106" si="57">-$B$103*SUM(E53:E55)</f>
        <v>-69.992999999999995</v>
      </c>
      <c r="F106" s="20">
        <f t="shared" si="57"/>
        <v>0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">
      <c r="A107" s="4" t="s">
        <v>104</v>
      </c>
      <c r="C107" s="9" t="str">
        <f>CUR_NAME</f>
        <v>млн руб.</v>
      </c>
      <c r="D107" s="20">
        <f>SUM(D104:D106)</f>
        <v>-29.997</v>
      </c>
      <c r="E107" s="20">
        <f t="shared" ref="E107:M107" si="58">SUM(E104:E106)</f>
        <v>-66.780647999999999</v>
      </c>
      <c r="F107" s="20">
        <f t="shared" si="58"/>
        <v>26.726768640000003</v>
      </c>
      <c r="G107" s="20">
        <f t="shared" si="58"/>
        <v>34.744799232000013</v>
      </c>
      <c r="H107" s="20">
        <f t="shared" si="58"/>
        <v>36.134591201280017</v>
      </c>
      <c r="I107" s="20">
        <f t="shared" si="58"/>
        <v>37.579974849331208</v>
      </c>
      <c r="J107" s="20">
        <f t="shared" si="58"/>
        <v>39.083173843304472</v>
      </c>
      <c r="K107" s="20">
        <f t="shared" si="58"/>
        <v>40.646500797036644</v>
      </c>
      <c r="L107" s="20">
        <f t="shared" si="58"/>
        <v>42.27236082891811</v>
      </c>
      <c r="M107" s="20">
        <f t="shared" si="58"/>
        <v>43.963255262074846</v>
      </c>
    </row>
    <row r="109" spans="1:13" s="16" customFormat="1" ht="20.100000000000001" customHeight="1" thickBot="1" x14ac:dyDescent="0.3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35.692800000000005</v>
      </c>
      <c r="F111" s="20">
        <f t="shared" si="60"/>
        <v>296.96409600000004</v>
      </c>
      <c r="G111" s="20">
        <f t="shared" si="60"/>
        <v>386.0533248000001</v>
      </c>
      <c r="H111" s="20">
        <f t="shared" si="60"/>
        <v>401.49545779200014</v>
      </c>
      <c r="I111" s="20">
        <f t="shared" si="60"/>
        <v>417.55527610368011</v>
      </c>
      <c r="J111" s="20">
        <f t="shared" si="60"/>
        <v>434.25748714782736</v>
      </c>
      <c r="K111" s="20">
        <f t="shared" si="60"/>
        <v>451.62778663374047</v>
      </c>
      <c r="L111" s="20">
        <f t="shared" si="60"/>
        <v>469.69289809909009</v>
      </c>
      <c r="M111" s="20">
        <f t="shared" si="60"/>
        <v>488.4806140230537</v>
      </c>
    </row>
    <row r="112" spans="1:13" x14ac:dyDescent="0.2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-14.277120000000004</v>
      </c>
      <c r="F112" s="20">
        <f t="shared" si="61"/>
        <v>-118.78563840000002</v>
      </c>
      <c r="G112" s="20">
        <f t="shared" si="61"/>
        <v>-154.42132992000006</v>
      </c>
      <c r="H112" s="20">
        <f t="shared" si="61"/>
        <v>-160.59818311680007</v>
      </c>
      <c r="I112" s="20">
        <f t="shared" si="61"/>
        <v>-167.02211044147205</v>
      </c>
      <c r="J112" s="20">
        <f t="shared" si="61"/>
        <v>-173.70299485913097</v>
      </c>
      <c r="K112" s="20">
        <f t="shared" si="61"/>
        <v>-180.65111465349619</v>
      </c>
      <c r="L112" s="20">
        <f t="shared" si="61"/>
        <v>-187.87715923963606</v>
      </c>
      <c r="M112" s="20">
        <f t="shared" si="61"/>
        <v>-195.3922456092215</v>
      </c>
    </row>
    <row r="113" spans="1:13" x14ac:dyDescent="0.2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-5.3539200000000005</v>
      </c>
      <c r="F113" s="20">
        <f t="shared" si="62"/>
        <v>-44.544614400000007</v>
      </c>
      <c r="G113" s="20">
        <f t="shared" si="62"/>
        <v>-57.907998720000009</v>
      </c>
      <c r="H113" s="20">
        <f t="shared" si="62"/>
        <v>-60.224318668800016</v>
      </c>
      <c r="I113" s="20">
        <f t="shared" si="62"/>
        <v>-62.633291415552016</v>
      </c>
      <c r="J113" s="20">
        <f t="shared" si="62"/>
        <v>-65.138623072174099</v>
      </c>
      <c r="K113" s="20">
        <f t="shared" si="62"/>
        <v>-67.744167995061062</v>
      </c>
      <c r="L113" s="20">
        <f t="shared" si="62"/>
        <v>-70.453934714863507</v>
      </c>
      <c r="M113" s="20">
        <f t="shared" si="62"/>
        <v>-73.27209210345805</v>
      </c>
    </row>
    <row r="114" spans="1:13" x14ac:dyDescent="0.2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-2.4984960000000007</v>
      </c>
      <c r="F114" s="20">
        <f t="shared" si="63"/>
        <v>-20.787486720000004</v>
      </c>
      <c r="G114" s="20">
        <f t="shared" si="63"/>
        <v>-27.02373273600001</v>
      </c>
      <c r="H114" s="20">
        <f t="shared" si="63"/>
        <v>-28.104682045440011</v>
      </c>
      <c r="I114" s="20">
        <f t="shared" si="63"/>
        <v>-29.228869327257613</v>
      </c>
      <c r="J114" s="20">
        <f t="shared" si="63"/>
        <v>-30.398024100347918</v>
      </c>
      <c r="K114" s="20">
        <f t="shared" si="63"/>
        <v>-31.613945064361836</v>
      </c>
      <c r="L114" s="20">
        <f t="shared" si="63"/>
        <v>-32.878502866936309</v>
      </c>
      <c r="M114" s="20">
        <f t="shared" si="63"/>
        <v>-34.193642981613763</v>
      </c>
    </row>
    <row r="115" spans="1:13" x14ac:dyDescent="0.2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-1.0707840000000002</v>
      </c>
      <c r="F115" s="20">
        <f t="shared" si="64"/>
        <v>-8.9089228800000004</v>
      </c>
      <c r="G115" s="20">
        <f t="shared" si="64"/>
        <v>-11.581599744000002</v>
      </c>
      <c r="H115" s="20">
        <f t="shared" si="64"/>
        <v>-12.044863733760003</v>
      </c>
      <c r="I115" s="20">
        <f t="shared" si="64"/>
        <v>-12.526658283110402</v>
      </c>
      <c r="J115" s="20">
        <f t="shared" si="64"/>
        <v>-13.02772461443482</v>
      </c>
      <c r="K115" s="20">
        <f t="shared" si="64"/>
        <v>-13.548833599012214</v>
      </c>
      <c r="L115" s="20">
        <f t="shared" si="64"/>
        <v>-14.090786942972702</v>
      </c>
      <c r="M115" s="20">
        <f t="shared" si="64"/>
        <v>-14.654418420691611</v>
      </c>
    </row>
    <row r="116" spans="1:13" x14ac:dyDescent="0.2">
      <c r="A116" s="4" t="s">
        <v>67</v>
      </c>
      <c r="C116" s="9" t="str">
        <f t="shared" si="59"/>
        <v>млн руб.</v>
      </c>
      <c r="D116" s="20">
        <f t="shared" ref="D116:M116" si="65">-D99</f>
        <v>-1.3198679999999998</v>
      </c>
      <c r="E116" s="20">
        <f t="shared" si="65"/>
        <v>-4.3995599999999992</v>
      </c>
      <c r="F116" s="20">
        <f t="shared" si="65"/>
        <v>-4.1795819999999999</v>
      </c>
      <c r="G116" s="20">
        <f t="shared" si="65"/>
        <v>-3.9596039999999997</v>
      </c>
      <c r="H116" s="20">
        <f t="shared" si="65"/>
        <v>-3.7396259999999999</v>
      </c>
      <c r="I116" s="20">
        <f t="shared" si="65"/>
        <v>-3.5196479999999992</v>
      </c>
      <c r="J116" s="20">
        <f t="shared" si="65"/>
        <v>-3.2996700000000003</v>
      </c>
      <c r="K116" s="20">
        <f t="shared" si="65"/>
        <v>-3.0796919999999997</v>
      </c>
      <c r="L116" s="20">
        <f t="shared" si="65"/>
        <v>-2.8597140000000003</v>
      </c>
      <c r="M116" s="20">
        <f t="shared" si="65"/>
        <v>-2.6397360000000001</v>
      </c>
    </row>
    <row r="117" spans="1:13" x14ac:dyDescent="0.2">
      <c r="A117" s="28" t="s">
        <v>68</v>
      </c>
      <c r="C117" s="9" t="str">
        <f t="shared" si="59"/>
        <v>млн руб.</v>
      </c>
      <c r="D117" s="13">
        <f>SUM(D111:D116)</f>
        <v>-1.3198679999999998</v>
      </c>
      <c r="E117" s="13">
        <f t="shared" ref="E117:M117" si="66">SUM(E111:E116)</f>
        <v>8.0929199999999994</v>
      </c>
      <c r="F117" s="13">
        <f t="shared" si="66"/>
        <v>99.757851599999995</v>
      </c>
      <c r="G117" s="13">
        <f t="shared" si="66"/>
        <v>131.15905967999998</v>
      </c>
      <c r="H117" s="13">
        <f t="shared" si="66"/>
        <v>136.78378422720007</v>
      </c>
      <c r="I117" s="13">
        <f t="shared" si="66"/>
        <v>142.62469863628806</v>
      </c>
      <c r="J117" s="13">
        <f t="shared" si="66"/>
        <v>148.69045050173958</v>
      </c>
      <c r="K117" s="13">
        <f t="shared" si="66"/>
        <v>154.99003332180919</v>
      </c>
      <c r="L117" s="13">
        <f t="shared" si="66"/>
        <v>161.5328003346815</v>
      </c>
      <c r="M117" s="13">
        <f t="shared" si="66"/>
        <v>168.3284789080688</v>
      </c>
    </row>
    <row r="118" spans="1:13" x14ac:dyDescent="0.2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>-SUM(F64:F66)</f>
        <v>-39.995999999999995</v>
      </c>
      <c r="G119" s="20">
        <f t="shared" si="67"/>
        <v>-39.995999999999995</v>
      </c>
      <c r="H119" s="20">
        <f t="shared" si="67"/>
        <v>-39.995999999999995</v>
      </c>
      <c r="I119" s="20">
        <f t="shared" si="67"/>
        <v>-39.995999999999995</v>
      </c>
      <c r="J119" s="20">
        <f t="shared" si="67"/>
        <v>-39.995999999999995</v>
      </c>
      <c r="K119" s="20">
        <f t="shared" si="67"/>
        <v>-39.995999999999995</v>
      </c>
      <c r="L119" s="20">
        <f t="shared" si="67"/>
        <v>-39.995999999999995</v>
      </c>
      <c r="M119" s="20">
        <f t="shared" si="67"/>
        <v>-39.995999999999995</v>
      </c>
    </row>
    <row r="120" spans="1:13" x14ac:dyDescent="0.2">
      <c r="A120" s="4" t="s">
        <v>70</v>
      </c>
      <c r="C120" s="9" t="str">
        <f>CUR_NAME</f>
        <v>млн руб.</v>
      </c>
      <c r="D120" s="20">
        <f t="shared" ref="D120:M120" ca="1" si="68">-D93</f>
        <v>-5.5952298947368426</v>
      </c>
      <c r="E120" s="20">
        <f t="shared" ca="1" si="68"/>
        <v>-18.511622773118791</v>
      </c>
      <c r="F120" s="20">
        <f t="shared" ca="1" si="68"/>
        <v>-18.511622773118791</v>
      </c>
      <c r="G120" s="20">
        <f t="shared" ca="1" si="68"/>
        <v>-16.519143380994176</v>
      </c>
      <c r="H120" s="20">
        <f t="shared" ca="1" si="68"/>
        <v>-12.807272464499071</v>
      </c>
      <c r="I120" s="20">
        <f t="shared" ca="1" si="68"/>
        <v>-8.5010333600424186</v>
      </c>
      <c r="J120" s="20">
        <f t="shared" ca="1" si="68"/>
        <v>-3.8227858399476426</v>
      </c>
      <c r="K120" s="20">
        <f t="shared" ca="1" si="68"/>
        <v>0</v>
      </c>
      <c r="L120" s="20">
        <f t="shared" ca="1" si="68"/>
        <v>0</v>
      </c>
      <c r="M120" s="20">
        <f t="shared" ca="1" si="68"/>
        <v>0</v>
      </c>
    </row>
    <row r="121" spans="1:13" x14ac:dyDescent="0.2">
      <c r="A121" s="4" t="s">
        <v>71</v>
      </c>
      <c r="C121" s="9" t="str">
        <f>CUR_NAME</f>
        <v>млн руб.</v>
      </c>
      <c r="D121" s="20">
        <f ca="1">SUM(D117:D120)</f>
        <v>-6.9150978947368422</v>
      </c>
      <c r="E121" s="20">
        <f t="shared" ref="E121:M121" ca="1" si="69">SUM(E117:E120)</f>
        <v>-10.418702773118792</v>
      </c>
      <c r="F121" s="20">
        <f t="shared" ca="1" si="69"/>
        <v>41.250228826881212</v>
      </c>
      <c r="G121" s="20">
        <f t="shared" ca="1" si="69"/>
        <v>74.643916299005809</v>
      </c>
      <c r="H121" s="20">
        <f t="shared" ca="1" si="69"/>
        <v>83.980511762701013</v>
      </c>
      <c r="I121" s="20">
        <f t="shared" ca="1" si="69"/>
        <v>94.127665276245651</v>
      </c>
      <c r="J121" s="20">
        <f t="shared" ca="1" si="69"/>
        <v>104.87166466179194</v>
      </c>
      <c r="K121" s="20">
        <f t="shared" ca="1" si="69"/>
        <v>114.9940333218092</v>
      </c>
      <c r="L121" s="20">
        <f t="shared" ca="1" si="69"/>
        <v>121.5368003346815</v>
      </c>
      <c r="M121" s="20">
        <f t="shared" ca="1" si="69"/>
        <v>128.33247890806882</v>
      </c>
    </row>
    <row r="122" spans="1:13" x14ac:dyDescent="0.2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-8.2500457653762425</v>
      </c>
      <c r="G122" s="20">
        <f t="shared" ca="1" si="70"/>
        <v>-14.928783259801163</v>
      </c>
      <c r="H122" s="20">
        <f t="shared" ca="1" si="70"/>
        <v>-16.796102352540203</v>
      </c>
      <c r="I122" s="20">
        <f t="shared" ca="1" si="70"/>
        <v>-18.825533055249132</v>
      </c>
      <c r="J122" s="20">
        <f t="shared" ca="1" si="70"/>
        <v>-20.97433293235839</v>
      </c>
      <c r="K122" s="20">
        <f t="shared" ca="1" si="70"/>
        <v>-22.99880666436184</v>
      </c>
      <c r="L122" s="20">
        <f t="shared" ca="1" si="70"/>
        <v>-24.307360066936301</v>
      </c>
      <c r="M122" s="20">
        <f t="shared" ca="1" si="70"/>
        <v>-25.666495781613765</v>
      </c>
    </row>
    <row r="123" spans="1:13" x14ac:dyDescent="0.2">
      <c r="A123" s="28" t="s">
        <v>73</v>
      </c>
      <c r="C123" s="9" t="str">
        <f>CUR_NAME</f>
        <v>млн руб.</v>
      </c>
      <c r="D123" s="13">
        <f ca="1">SUM(D121:D122)</f>
        <v>-6.9150978947368422</v>
      </c>
      <c r="E123" s="13">
        <f t="shared" ref="E123:M123" ca="1" si="71">SUM(E121:E122)</f>
        <v>-10.418702773118792</v>
      </c>
      <c r="F123" s="13">
        <f t="shared" ca="1" si="71"/>
        <v>33.00018306150497</v>
      </c>
      <c r="G123" s="13">
        <f t="shared" ca="1" si="71"/>
        <v>59.715133039204645</v>
      </c>
      <c r="H123" s="13">
        <f t="shared" ca="1" si="71"/>
        <v>67.184409410160811</v>
      </c>
      <c r="I123" s="13">
        <f t="shared" ca="1" si="71"/>
        <v>75.302132220996526</v>
      </c>
      <c r="J123" s="13">
        <f t="shared" ca="1" si="71"/>
        <v>83.897331729433546</v>
      </c>
      <c r="K123" s="13">
        <f t="shared" ca="1" si="71"/>
        <v>91.995226657447361</v>
      </c>
      <c r="L123" s="13">
        <f t="shared" ca="1" si="71"/>
        <v>97.229440267745204</v>
      </c>
      <c r="M123" s="13">
        <f t="shared" ca="1" si="71"/>
        <v>102.66598312645506</v>
      </c>
    </row>
    <row r="125" spans="1:13" s="16" customFormat="1" ht="20.100000000000001" customHeight="1" thickBot="1" x14ac:dyDescent="0.3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">
      <c r="A127" s="4" t="s">
        <v>73</v>
      </c>
      <c r="C127" s="9" t="str">
        <f>CUR_NAME</f>
        <v>млн руб.</v>
      </c>
      <c r="D127" s="20">
        <f ca="1">D123</f>
        <v>-6.9150978947368422</v>
      </c>
      <c r="E127" s="20">
        <f t="shared" ref="E127:M127" ca="1" si="73">E123</f>
        <v>-10.418702773118792</v>
      </c>
      <c r="F127" s="20">
        <f t="shared" ca="1" si="73"/>
        <v>33.00018306150497</v>
      </c>
      <c r="G127" s="20">
        <f t="shared" ca="1" si="73"/>
        <v>59.715133039204645</v>
      </c>
      <c r="H127" s="20">
        <f t="shared" ca="1" si="73"/>
        <v>67.184409410160811</v>
      </c>
      <c r="I127" s="20">
        <f t="shared" ca="1" si="73"/>
        <v>75.302132220996526</v>
      </c>
      <c r="J127" s="20">
        <f t="shared" ca="1" si="73"/>
        <v>83.897331729433546</v>
      </c>
      <c r="K127" s="20">
        <f t="shared" ca="1" si="73"/>
        <v>91.995226657447361</v>
      </c>
      <c r="L127" s="20">
        <f t="shared" ca="1" si="73"/>
        <v>97.229440267745204</v>
      </c>
      <c r="M127" s="20">
        <f t="shared" ca="1" si="73"/>
        <v>102.66598312645506</v>
      </c>
    </row>
    <row r="128" spans="1:13" x14ac:dyDescent="0.2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39.995999999999995</v>
      </c>
      <c r="G128" s="20">
        <f t="shared" si="74"/>
        <v>39.995999999999995</v>
      </c>
      <c r="H128" s="20">
        <f t="shared" si="74"/>
        <v>39.995999999999995</v>
      </c>
      <c r="I128" s="20">
        <f t="shared" si="74"/>
        <v>39.995999999999995</v>
      </c>
      <c r="J128" s="20">
        <f t="shared" si="74"/>
        <v>39.995999999999995</v>
      </c>
      <c r="K128" s="20">
        <f t="shared" si="74"/>
        <v>39.995999999999995</v>
      </c>
      <c r="L128" s="20">
        <f t="shared" si="74"/>
        <v>39.995999999999995</v>
      </c>
      <c r="M128" s="20">
        <f t="shared" si="74"/>
        <v>39.995999999999995</v>
      </c>
    </row>
    <row r="129" spans="1:13" x14ac:dyDescent="0.2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-2.9336547945205487</v>
      </c>
      <c r="F129" s="20">
        <f t="shared" si="75"/>
        <v>-21.474353095890411</v>
      </c>
      <c r="G129" s="20">
        <f t="shared" si="75"/>
        <v>-7.3224023671232885</v>
      </c>
      <c r="H129" s="20">
        <f t="shared" si="75"/>
        <v>-1.2692164103013788</v>
      </c>
      <c r="I129" s="20">
        <f t="shared" si="75"/>
        <v>-1.3199850667134143</v>
      </c>
      <c r="J129" s="20">
        <f t="shared" si="75"/>
        <v>-1.3727844693819691</v>
      </c>
      <c r="K129" s="20">
        <f t="shared" si="75"/>
        <v>-1.4276958481572422</v>
      </c>
      <c r="L129" s="20">
        <f t="shared" si="75"/>
        <v>-1.4848036820835375</v>
      </c>
      <c r="M129" s="20">
        <f t="shared" si="75"/>
        <v>-1.5441958293668705</v>
      </c>
    </row>
    <row r="130" spans="1:13" x14ac:dyDescent="0.2">
      <c r="A130" s="28" t="s">
        <v>79</v>
      </c>
      <c r="C130" s="9" t="str">
        <f>CUR_NAME</f>
        <v>млн руб.</v>
      </c>
      <c r="D130" s="13">
        <f ca="1">SUM(D127:D129)</f>
        <v>-6.9150978947368422</v>
      </c>
      <c r="E130" s="13">
        <f t="shared" ref="E130:M130" ca="1" si="76">SUM(E127:E129)</f>
        <v>-13.352357567639341</v>
      </c>
      <c r="F130" s="13">
        <f t="shared" ca="1" si="76"/>
        <v>51.521829965614558</v>
      </c>
      <c r="G130" s="13">
        <f t="shared" ca="1" si="76"/>
        <v>92.388730672081351</v>
      </c>
      <c r="H130" s="13">
        <f t="shared" ca="1" si="76"/>
        <v>105.91119299985942</v>
      </c>
      <c r="I130" s="13">
        <f t="shared" ca="1" si="76"/>
        <v>113.97814715428311</v>
      </c>
      <c r="J130" s="13">
        <f t="shared" ca="1" si="76"/>
        <v>122.52054726005157</v>
      </c>
      <c r="K130" s="13">
        <f t="shared" ca="1" si="76"/>
        <v>130.56353080929011</v>
      </c>
      <c r="L130" s="13">
        <f t="shared" ca="1" si="76"/>
        <v>135.74063658566166</v>
      </c>
      <c r="M130" s="13">
        <f t="shared" ca="1" si="76"/>
        <v>141.11778729708817</v>
      </c>
    </row>
    <row r="131" spans="1:13" x14ac:dyDescent="0.2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">
      <c r="A132" s="4" t="s">
        <v>42</v>
      </c>
      <c r="C132" s="9" t="str">
        <f>CUR_NAME</f>
        <v>млн руб.</v>
      </c>
      <c r="D132" s="20">
        <f t="shared" ref="D132:M132" si="77">-D53</f>
        <v>-59.994</v>
      </c>
      <c r="E132" s="20">
        <f t="shared" si="77"/>
        <v>-139.98599999999999</v>
      </c>
      <c r="F132" s="20">
        <f t="shared" si="77"/>
        <v>0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">
      <c r="A133" s="4" t="s">
        <v>43</v>
      </c>
      <c r="C133" s="9" t="str">
        <f>CUR_NAME</f>
        <v>млн руб.</v>
      </c>
      <c r="D133" s="20">
        <f>-D54</f>
        <v>-89.990999999999985</v>
      </c>
      <c r="E133" s="20">
        <f t="shared" ref="E133:M133" si="78">-E54</f>
        <v>-209.97899999999998</v>
      </c>
      <c r="F133" s="20">
        <f t="shared" si="78"/>
        <v>0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">
      <c r="A134" s="4" t="s">
        <v>44</v>
      </c>
      <c r="C134" s="9" t="str">
        <f>CUR_NAME</f>
        <v>млн руб.</v>
      </c>
      <c r="D134" s="20">
        <f>-D55</f>
        <v>0</v>
      </c>
      <c r="E134" s="20">
        <f t="shared" ref="E134:M134" si="79">-E55</f>
        <v>0</v>
      </c>
      <c r="F134" s="20">
        <f t="shared" si="79"/>
        <v>0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">
      <c r="A135" s="28" t="s">
        <v>80</v>
      </c>
      <c r="C135" s="9" t="str">
        <f>CUR_NAME</f>
        <v>млн руб.</v>
      </c>
      <c r="D135" s="13">
        <f>SUM(D132:D134)</f>
        <v>-149.98499999999999</v>
      </c>
      <c r="E135" s="13">
        <f t="shared" ref="E135:M135" si="80">SUM(E132:E134)</f>
        <v>-349.96499999999997</v>
      </c>
      <c r="F135" s="13">
        <f t="shared" si="80"/>
        <v>0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">
      <c r="A137" s="4" t="s">
        <v>75</v>
      </c>
      <c r="C137" s="9" t="str">
        <f>CUR_NAME</f>
        <v>млн руб.</v>
      </c>
      <c r="D137" s="20">
        <f t="shared" ref="D137:M137" si="81">D83</f>
        <v>44.995499999999993</v>
      </c>
      <c r="E137" s="20">
        <f t="shared" si="81"/>
        <v>104.98949999999999</v>
      </c>
      <c r="F137" s="20">
        <f t="shared" si="81"/>
        <v>0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">
      <c r="A138" s="4" t="s">
        <v>76</v>
      </c>
      <c r="C138" s="9" t="str">
        <f>CUR_NAME</f>
        <v>млн руб.</v>
      </c>
      <c r="D138" s="20">
        <f t="shared" ref="D138:M138" ca="1" si="82">D88</f>
        <v>111.90459789473685</v>
      </c>
      <c r="E138" s="20">
        <f t="shared" ca="1" si="82"/>
        <v>258.32785756763894</v>
      </c>
      <c r="F138" s="20">
        <f t="shared" si="82"/>
        <v>0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ca="1" si="83"/>
        <v>-39.849587842492326</v>
      </c>
      <c r="G139" s="20">
        <f t="shared" ca="1" si="83"/>
        <v>-74.237418329902098</v>
      </c>
      <c r="H139" s="20">
        <f t="shared" ca="1" si="83"/>
        <v>-86.124782089133021</v>
      </c>
      <c r="I139" s="20">
        <f t="shared" ca="1" si="83"/>
        <v>-93.56495040189553</v>
      </c>
      <c r="J139" s="20">
        <f t="shared" ca="1" si="83"/>
        <v>-76.455716798952849</v>
      </c>
      <c r="K139" s="20">
        <f t="shared" ca="1" si="83"/>
        <v>0</v>
      </c>
      <c r="L139" s="20">
        <f t="shared" ca="1" si="83"/>
        <v>0</v>
      </c>
      <c r="M139" s="20">
        <f t="shared" ca="1" si="83"/>
        <v>0</v>
      </c>
    </row>
    <row r="140" spans="1:13" x14ac:dyDescent="0.2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-6.6000366123009941</v>
      </c>
      <c r="G140" s="20">
        <f t="shared" ca="1" si="84"/>
        <v>-11.943026607840929</v>
      </c>
      <c r="H140" s="20">
        <f t="shared" ca="1" si="84"/>
        <v>-13.436881882032162</v>
      </c>
      <c r="I140" s="20">
        <f t="shared" ca="1" si="84"/>
        <v>-15.060426444199306</v>
      </c>
      <c r="J140" s="20">
        <f t="shared" ca="1" si="84"/>
        <v>-16.779466345886711</v>
      </c>
      <c r="K140" s="20">
        <f t="shared" ca="1" si="84"/>
        <v>-18.399045331489472</v>
      </c>
      <c r="L140" s="20">
        <f t="shared" ca="1" si="84"/>
        <v>-19.445888053549041</v>
      </c>
      <c r="M140" s="20">
        <f t="shared" ca="1" si="84"/>
        <v>-20.533196625291012</v>
      </c>
    </row>
    <row r="141" spans="1:13" x14ac:dyDescent="0.2">
      <c r="A141" s="28" t="s">
        <v>81</v>
      </c>
      <c r="C141" s="9" t="str">
        <f>CUR_NAME</f>
        <v>млн руб.</v>
      </c>
      <c r="D141" s="13">
        <f ca="1">SUM(D137:D140)</f>
        <v>156.90009789473686</v>
      </c>
      <c r="E141" s="13">
        <f t="shared" ref="E141:M141" ca="1" si="85">SUM(E137:E140)</f>
        <v>363.31735756763896</v>
      </c>
      <c r="F141" s="13">
        <f t="shared" ca="1" si="85"/>
        <v>-46.449624454793323</v>
      </c>
      <c r="G141" s="13">
        <f t="shared" ca="1" si="85"/>
        <v>-86.180444937743033</v>
      </c>
      <c r="H141" s="13">
        <f t="shared" ca="1" si="85"/>
        <v>-99.561663971165189</v>
      </c>
      <c r="I141" s="13">
        <f t="shared" ca="1" si="85"/>
        <v>-108.62537684609484</v>
      </c>
      <c r="J141" s="13">
        <f t="shared" ca="1" si="85"/>
        <v>-93.235183144839567</v>
      </c>
      <c r="K141" s="13">
        <f t="shared" ca="1" si="85"/>
        <v>-18.399045331489472</v>
      </c>
      <c r="L141" s="13">
        <f t="shared" ca="1" si="85"/>
        <v>-19.445888053549041</v>
      </c>
      <c r="M141" s="13">
        <f t="shared" ca="1" si="85"/>
        <v>-20.533196625291012</v>
      </c>
    </row>
    <row r="142" spans="1:13" x14ac:dyDescent="0.2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5.0722055108212345</v>
      </c>
      <c r="G143" s="20">
        <f t="shared" ca="1" si="86"/>
        <v>6.2082857343383182</v>
      </c>
      <c r="H143" s="20">
        <f t="shared" ca="1" si="86"/>
        <v>6.349529028694235</v>
      </c>
      <c r="I143" s="20">
        <f t="shared" ca="1" si="86"/>
        <v>5.3527703081882692</v>
      </c>
      <c r="J143" s="20">
        <f t="shared" ca="1" si="86"/>
        <v>29.285364115212005</v>
      </c>
      <c r="K143" s="20">
        <f t="shared" ca="1" si="86"/>
        <v>112.16448547780064</v>
      </c>
      <c r="L143" s="20">
        <f t="shared" ca="1" si="86"/>
        <v>116.29474853211262</v>
      </c>
      <c r="M143" s="20">
        <f t="shared" ca="1" si="86"/>
        <v>120.58459067179716</v>
      </c>
    </row>
    <row r="144" spans="1:13" x14ac:dyDescent="0.2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5.0722055108212345</v>
      </c>
      <c r="H144" s="20">
        <f t="shared" ca="1" si="87"/>
        <v>11.280491245159553</v>
      </c>
      <c r="I144" s="20">
        <f t="shared" ca="1" si="87"/>
        <v>17.630020273853788</v>
      </c>
      <c r="J144" s="20">
        <f t="shared" ca="1" si="87"/>
        <v>22.982790582042057</v>
      </c>
      <c r="K144" s="20">
        <f t="shared" ca="1" si="87"/>
        <v>52.268154697254062</v>
      </c>
      <c r="L144" s="20">
        <f t="shared" ca="1" si="87"/>
        <v>164.4326401750547</v>
      </c>
      <c r="M144" s="20">
        <f t="shared" ca="1" si="87"/>
        <v>280.72738870716734</v>
      </c>
    </row>
    <row r="145" spans="1:13" x14ac:dyDescent="0.2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5.0722055108212345</v>
      </c>
      <c r="G145" s="20">
        <f t="shared" ca="1" si="88"/>
        <v>11.280491245159553</v>
      </c>
      <c r="H145" s="20">
        <f t="shared" ca="1" si="88"/>
        <v>17.630020273853788</v>
      </c>
      <c r="I145" s="20">
        <f t="shared" ca="1" si="88"/>
        <v>22.982790582042057</v>
      </c>
      <c r="J145" s="20">
        <f t="shared" ca="1" si="88"/>
        <v>52.268154697254062</v>
      </c>
      <c r="K145" s="20">
        <f t="shared" ca="1" si="88"/>
        <v>164.4326401750547</v>
      </c>
      <c r="L145" s="20">
        <f t="shared" ca="1" si="88"/>
        <v>280.72738870716734</v>
      </c>
      <c r="M145" s="20">
        <f t="shared" ca="1" si="88"/>
        <v>401.31197937896451</v>
      </c>
    </row>
    <row r="147" spans="1:13" s="16" customFormat="1" ht="20.100000000000001" customHeight="1" thickBot="1" x14ac:dyDescent="0.3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">
      <c r="A149" s="4" t="s">
        <v>42</v>
      </c>
      <c r="C149" s="9" t="str">
        <f>CUR_NAME</f>
        <v>млн руб.</v>
      </c>
      <c r="D149" s="20">
        <f t="shared" ref="D149:M149" si="90">D74</f>
        <v>59.994</v>
      </c>
      <c r="E149" s="20">
        <f t="shared" si="90"/>
        <v>199.98</v>
      </c>
      <c r="F149" s="20">
        <f t="shared" si="90"/>
        <v>189.98099999999999</v>
      </c>
      <c r="G149" s="20">
        <f t="shared" si="90"/>
        <v>179.982</v>
      </c>
      <c r="H149" s="20">
        <f t="shared" si="90"/>
        <v>169.983</v>
      </c>
      <c r="I149" s="20">
        <f t="shared" si="90"/>
        <v>159.98399999999998</v>
      </c>
      <c r="J149" s="20">
        <f t="shared" si="90"/>
        <v>149.98500000000001</v>
      </c>
      <c r="K149" s="20">
        <f t="shared" si="90"/>
        <v>139.98599999999999</v>
      </c>
      <c r="L149" s="20">
        <f t="shared" si="90"/>
        <v>129.98700000000002</v>
      </c>
      <c r="M149" s="20">
        <f t="shared" si="90"/>
        <v>119.98800000000001</v>
      </c>
    </row>
    <row r="150" spans="1:13" x14ac:dyDescent="0.2">
      <c r="A150" s="4" t="s">
        <v>43</v>
      </c>
      <c r="C150" s="9" t="str">
        <f>CUR_NAME</f>
        <v>млн руб.</v>
      </c>
      <c r="D150" s="20">
        <f>D75</f>
        <v>89.990999999999985</v>
      </c>
      <c r="E150" s="20">
        <f t="shared" ref="E150:M150" si="91">E75</f>
        <v>299.96999999999997</v>
      </c>
      <c r="F150" s="20">
        <f t="shared" si="91"/>
        <v>269.97299999999996</v>
      </c>
      <c r="G150" s="20">
        <f t="shared" si="91"/>
        <v>239.97599999999997</v>
      </c>
      <c r="H150" s="20">
        <f t="shared" si="91"/>
        <v>209.97899999999998</v>
      </c>
      <c r="I150" s="20">
        <f t="shared" si="91"/>
        <v>179.98199999999997</v>
      </c>
      <c r="J150" s="20">
        <f t="shared" si="91"/>
        <v>149.98499999999999</v>
      </c>
      <c r="K150" s="20">
        <f t="shared" si="91"/>
        <v>119.988</v>
      </c>
      <c r="L150" s="20">
        <f t="shared" si="91"/>
        <v>89.991000000000014</v>
      </c>
      <c r="M150" s="20">
        <f t="shared" si="91"/>
        <v>59.994000000000028</v>
      </c>
    </row>
    <row r="151" spans="1:13" x14ac:dyDescent="0.2">
      <c r="A151" s="4" t="s">
        <v>44</v>
      </c>
      <c r="C151" s="9" t="str">
        <f>CUR_NAME</f>
        <v>млн руб.</v>
      </c>
      <c r="D151" s="20">
        <f>D76</f>
        <v>0</v>
      </c>
      <c r="E151" s="20">
        <f t="shared" ref="E151:M151" si="92">E76</f>
        <v>0</v>
      </c>
      <c r="F151" s="20">
        <f t="shared" si="92"/>
        <v>0</v>
      </c>
      <c r="G151" s="20">
        <f t="shared" si="92"/>
        <v>0</v>
      </c>
      <c r="H151" s="20">
        <f t="shared" si="92"/>
        <v>0</v>
      </c>
      <c r="I151" s="20">
        <f t="shared" si="92"/>
        <v>0</v>
      </c>
      <c r="J151" s="20">
        <f t="shared" si="92"/>
        <v>0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">
      <c r="A152" s="4" t="s">
        <v>88</v>
      </c>
      <c r="C152" s="9" t="str">
        <f>CUR_NAME</f>
        <v>млн руб.</v>
      </c>
      <c r="D152" s="20">
        <f>SUM(D149:D151)</f>
        <v>149.98499999999999</v>
      </c>
      <c r="E152" s="20">
        <f t="shared" ref="E152:M152" si="93">SUM(E149:E151)</f>
        <v>499.94999999999993</v>
      </c>
      <c r="F152" s="20">
        <f t="shared" si="93"/>
        <v>459.95399999999995</v>
      </c>
      <c r="G152" s="20">
        <f t="shared" si="93"/>
        <v>419.95799999999997</v>
      </c>
      <c r="H152" s="20">
        <f t="shared" si="93"/>
        <v>379.96199999999999</v>
      </c>
      <c r="I152" s="20">
        <f t="shared" si="93"/>
        <v>339.96599999999995</v>
      </c>
      <c r="J152" s="20">
        <f t="shared" si="93"/>
        <v>299.97000000000003</v>
      </c>
      <c r="K152" s="20">
        <f t="shared" si="93"/>
        <v>259.97399999999999</v>
      </c>
      <c r="L152" s="20">
        <f t="shared" si="93"/>
        <v>219.97800000000004</v>
      </c>
      <c r="M152" s="20">
        <f t="shared" si="93"/>
        <v>179.98200000000003</v>
      </c>
    </row>
    <row r="153" spans="1:13" x14ac:dyDescent="0.2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1.4668273972602741</v>
      </c>
      <c r="F154" s="20">
        <f t="shared" si="94"/>
        <v>12.204003945205482</v>
      </c>
      <c r="G154" s="20">
        <f t="shared" si="94"/>
        <v>15.865205128767126</v>
      </c>
      <c r="H154" s="20">
        <f t="shared" si="94"/>
        <v>16.499813333917814</v>
      </c>
      <c r="I154" s="20">
        <f t="shared" si="94"/>
        <v>17.159805867274525</v>
      </c>
      <c r="J154" s="20">
        <f t="shared" si="94"/>
        <v>17.846198101965509</v>
      </c>
      <c r="K154" s="20">
        <f t="shared" si="94"/>
        <v>18.56004602604413</v>
      </c>
      <c r="L154" s="20">
        <f t="shared" si="94"/>
        <v>19.302447867085895</v>
      </c>
      <c r="M154" s="20">
        <f t="shared" si="94"/>
        <v>20.074545781769331</v>
      </c>
    </row>
    <row r="155" spans="1:13" x14ac:dyDescent="0.2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2.9336547945205482</v>
      </c>
      <c r="F155" s="20">
        <f t="shared" si="95"/>
        <v>24.408007890410964</v>
      </c>
      <c r="G155" s="20">
        <f t="shared" si="95"/>
        <v>31.730410257534253</v>
      </c>
      <c r="H155" s="20">
        <f t="shared" si="95"/>
        <v>32.999626667835628</v>
      </c>
      <c r="I155" s="20">
        <f t="shared" si="95"/>
        <v>34.319611734549049</v>
      </c>
      <c r="J155" s="20">
        <f t="shared" si="95"/>
        <v>35.692396203931018</v>
      </c>
      <c r="K155" s="20">
        <f t="shared" si="95"/>
        <v>37.12009205208826</v>
      </c>
      <c r="L155" s="20">
        <f t="shared" si="95"/>
        <v>38.604895734171791</v>
      </c>
      <c r="M155" s="20">
        <f t="shared" si="95"/>
        <v>40.149091563538661</v>
      </c>
    </row>
    <row r="156" spans="1:13" x14ac:dyDescent="0.2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5.0722055108212345</v>
      </c>
      <c r="G156" s="20">
        <f t="shared" ca="1" si="96"/>
        <v>11.280491245159553</v>
      </c>
      <c r="H156" s="20">
        <f t="shared" ca="1" si="96"/>
        <v>17.630020273853788</v>
      </c>
      <c r="I156" s="20">
        <f t="shared" ca="1" si="96"/>
        <v>22.982790582042057</v>
      </c>
      <c r="J156" s="20">
        <f t="shared" ca="1" si="96"/>
        <v>52.268154697254062</v>
      </c>
      <c r="K156" s="20">
        <f t="shared" ca="1" si="96"/>
        <v>164.4326401750547</v>
      </c>
      <c r="L156" s="20">
        <f t="shared" ca="1" si="96"/>
        <v>280.72738870716734</v>
      </c>
      <c r="M156" s="20">
        <f t="shared" ca="1" si="96"/>
        <v>401.31197937896451</v>
      </c>
    </row>
    <row r="157" spans="1:13" x14ac:dyDescent="0.2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4.4004821917808226</v>
      </c>
      <c r="F157" s="20">
        <f t="shared" ca="1" si="97"/>
        <v>41.684217346437677</v>
      </c>
      <c r="G157" s="20">
        <f t="shared" ca="1" si="97"/>
        <v>58.876106631460928</v>
      </c>
      <c r="H157" s="20">
        <f t="shared" ca="1" si="97"/>
        <v>67.129460275607229</v>
      </c>
      <c r="I157" s="20">
        <f t="shared" ca="1" si="97"/>
        <v>74.462208183865627</v>
      </c>
      <c r="J157" s="20">
        <f t="shared" ca="1" si="97"/>
        <v>105.80674900315059</v>
      </c>
      <c r="K157" s="20">
        <f t="shared" ca="1" si="97"/>
        <v>220.11277825318709</v>
      </c>
      <c r="L157" s="20">
        <f t="shared" ca="1" si="97"/>
        <v>338.63473230842504</v>
      </c>
      <c r="M157" s="20">
        <f t="shared" ca="1" si="97"/>
        <v>461.53561672427247</v>
      </c>
    </row>
    <row r="158" spans="1:13" x14ac:dyDescent="0.2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">
      <c r="A159" s="28" t="s">
        <v>91</v>
      </c>
      <c r="C159" s="9" t="str">
        <f>CUR_NAME</f>
        <v>млн руб.</v>
      </c>
      <c r="D159" s="13">
        <f ca="1">D152+D157</f>
        <v>149.98499999999999</v>
      </c>
      <c r="E159" s="13">
        <f t="shared" ref="E159:M159" ca="1" si="98">E152+E157</f>
        <v>504.35048219178077</v>
      </c>
      <c r="F159" s="13">
        <f t="shared" ca="1" si="98"/>
        <v>501.63821734643761</v>
      </c>
      <c r="G159" s="13">
        <f t="shared" ca="1" si="98"/>
        <v>478.83410663146088</v>
      </c>
      <c r="H159" s="13">
        <f t="shared" ca="1" si="98"/>
        <v>447.09146027560723</v>
      </c>
      <c r="I159" s="13">
        <f t="shared" ca="1" si="98"/>
        <v>414.42820818386559</v>
      </c>
      <c r="J159" s="13">
        <f t="shared" ca="1" si="98"/>
        <v>405.7767490031506</v>
      </c>
      <c r="K159" s="13">
        <f t="shared" ca="1" si="98"/>
        <v>480.08677825318705</v>
      </c>
      <c r="L159" s="13">
        <f t="shared" ca="1" si="98"/>
        <v>558.61273230842505</v>
      </c>
      <c r="M159" s="13">
        <f t="shared" ca="1" si="98"/>
        <v>641.51761672427256</v>
      </c>
    </row>
    <row r="160" spans="1:13" x14ac:dyDescent="0.2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">
      <c r="A161" s="4" t="s">
        <v>92</v>
      </c>
      <c r="C161" s="9" t="str">
        <f>CUR_NAME</f>
        <v>млн руб.</v>
      </c>
      <c r="D161" s="20">
        <f t="shared" ref="D161:M161" si="99">D84</f>
        <v>44.995499999999993</v>
      </c>
      <c r="E161" s="20">
        <f t="shared" si="99"/>
        <v>149.98499999999999</v>
      </c>
      <c r="F161" s="20">
        <f t="shared" si="99"/>
        <v>149.98499999999999</v>
      </c>
      <c r="G161" s="20">
        <f t="shared" si="99"/>
        <v>149.98499999999999</v>
      </c>
      <c r="H161" s="20">
        <f t="shared" si="99"/>
        <v>149.98499999999999</v>
      </c>
      <c r="I161" s="20">
        <f t="shared" si="99"/>
        <v>149.98499999999999</v>
      </c>
      <c r="J161" s="20">
        <f t="shared" si="99"/>
        <v>149.98499999999999</v>
      </c>
      <c r="K161" s="20">
        <f t="shared" si="99"/>
        <v>149.98499999999999</v>
      </c>
      <c r="L161" s="20">
        <f t="shared" si="99"/>
        <v>149.98499999999999</v>
      </c>
      <c r="M161" s="20">
        <f t="shared" si="99"/>
        <v>149.98499999999999</v>
      </c>
    </row>
    <row r="162" spans="1:13" x14ac:dyDescent="0.2">
      <c r="A162" s="4" t="s">
        <v>97</v>
      </c>
      <c r="C162" s="9" t="str">
        <f>CUR_NAME</f>
        <v>млн руб.</v>
      </c>
      <c r="D162" s="20">
        <f ca="1">D123+D140</f>
        <v>-6.9150978947368422</v>
      </c>
      <c r="E162" s="20">
        <f ca="1">D162+E123+E140</f>
        <v>-17.333800667855634</v>
      </c>
      <c r="F162" s="20">
        <f t="shared" ref="F162:M162" ca="1" si="100">E162+F123+F140</f>
        <v>9.0663457813483426</v>
      </c>
      <c r="G162" s="20">
        <f t="shared" ca="1" si="100"/>
        <v>56.838452212712063</v>
      </c>
      <c r="H162" s="20">
        <f t="shared" ca="1" si="100"/>
        <v>110.58597974084071</v>
      </c>
      <c r="I162" s="20">
        <f t="shared" ca="1" si="100"/>
        <v>170.82768551763795</v>
      </c>
      <c r="J162" s="20">
        <f t="shared" ca="1" si="100"/>
        <v>237.94555090118479</v>
      </c>
      <c r="K162" s="20">
        <f t="shared" ca="1" si="100"/>
        <v>311.54173222714269</v>
      </c>
      <c r="L162" s="20">
        <f t="shared" ca="1" si="100"/>
        <v>389.32528444133885</v>
      </c>
      <c r="M162" s="20">
        <f t="shared" ca="1" si="100"/>
        <v>471.4580709425029</v>
      </c>
    </row>
    <row r="163" spans="1:13" x14ac:dyDescent="0.2">
      <c r="A163" s="4" t="s">
        <v>93</v>
      </c>
      <c r="C163" s="9" t="str">
        <f>CUR_NAME</f>
        <v>млн руб.</v>
      </c>
      <c r="D163" s="20">
        <f ca="1">SUM(D161:D162)</f>
        <v>38.080402105263147</v>
      </c>
      <c r="E163" s="20">
        <f t="shared" ref="E163:M163" ca="1" si="101">SUM(E161:E162)</f>
        <v>132.65119933214436</v>
      </c>
      <c r="F163" s="20">
        <f t="shared" ca="1" si="101"/>
        <v>159.05134578134832</v>
      </c>
      <c r="G163" s="20">
        <f t="shared" ca="1" si="101"/>
        <v>206.82345221271206</v>
      </c>
      <c r="H163" s="20">
        <f t="shared" ca="1" si="101"/>
        <v>260.5709797408407</v>
      </c>
      <c r="I163" s="20">
        <f t="shared" ca="1" si="101"/>
        <v>320.81268551763793</v>
      </c>
      <c r="J163" s="20">
        <f t="shared" ca="1" si="101"/>
        <v>387.9305509011848</v>
      </c>
      <c r="K163" s="20">
        <f t="shared" ca="1" si="101"/>
        <v>461.5267322271427</v>
      </c>
      <c r="L163" s="20">
        <f t="shared" ca="1" si="101"/>
        <v>539.31028444133881</v>
      </c>
      <c r="M163" s="20">
        <f t="shared" ca="1" si="101"/>
        <v>621.44307094250291</v>
      </c>
    </row>
    <row r="164" spans="1:13" x14ac:dyDescent="0.2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">
      <c r="A165" s="4" t="s">
        <v>94</v>
      </c>
      <c r="C165" s="9" t="str">
        <f>CUR_NAME</f>
        <v>млн руб.</v>
      </c>
      <c r="D165" s="20">
        <f t="shared" ref="D165:M165" ca="1" si="102">D91</f>
        <v>111.90459789473685</v>
      </c>
      <c r="E165" s="20">
        <f t="shared" ca="1" si="102"/>
        <v>370.23245546237581</v>
      </c>
      <c r="F165" s="20">
        <f t="shared" ca="1" si="102"/>
        <v>330.38286761988348</v>
      </c>
      <c r="G165" s="20">
        <f t="shared" ca="1" si="102"/>
        <v>256.1454492899814</v>
      </c>
      <c r="H165" s="20">
        <f t="shared" ca="1" si="102"/>
        <v>170.02066720084838</v>
      </c>
      <c r="I165" s="20">
        <f t="shared" ca="1" si="102"/>
        <v>76.455716798952849</v>
      </c>
      <c r="J165" s="20">
        <f t="shared" ca="1" si="102"/>
        <v>0</v>
      </c>
      <c r="K165" s="20">
        <f t="shared" ca="1" si="102"/>
        <v>0</v>
      </c>
      <c r="L165" s="20">
        <f t="shared" ca="1" si="102"/>
        <v>0</v>
      </c>
      <c r="M165" s="20">
        <f t="shared" ca="1" si="102"/>
        <v>0</v>
      </c>
    </row>
    <row r="166" spans="1:13" x14ac:dyDescent="0.2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1.4668273972602741</v>
      </c>
      <c r="F166" s="20">
        <f t="shared" si="103"/>
        <v>12.204003945205482</v>
      </c>
      <c r="G166" s="20">
        <f t="shared" si="103"/>
        <v>15.865205128767126</v>
      </c>
      <c r="H166" s="20">
        <f t="shared" si="103"/>
        <v>16.499813333917814</v>
      </c>
      <c r="I166" s="20">
        <f t="shared" si="103"/>
        <v>17.159805867274525</v>
      </c>
      <c r="J166" s="20">
        <f t="shared" si="103"/>
        <v>17.846198101965509</v>
      </c>
      <c r="K166" s="20">
        <f t="shared" si="103"/>
        <v>18.56004602604413</v>
      </c>
      <c r="L166" s="20">
        <f t="shared" si="103"/>
        <v>19.302447867085895</v>
      </c>
      <c r="M166" s="20">
        <f t="shared" si="103"/>
        <v>20.074545781769331</v>
      </c>
    </row>
    <row r="167" spans="1:13" x14ac:dyDescent="0.2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">
      <c r="A168" s="28" t="s">
        <v>95</v>
      </c>
      <c r="C168" s="9" t="str">
        <f>CUR_NAME</f>
        <v>млн руб.</v>
      </c>
      <c r="D168" s="13">
        <f ca="1">D163+D165+D166</f>
        <v>149.98500000000001</v>
      </c>
      <c r="E168" s="13">
        <f t="shared" ref="E168:M168" ca="1" si="104">E163+E165+E166</f>
        <v>504.35048219178043</v>
      </c>
      <c r="F168" s="13">
        <f t="shared" ca="1" si="104"/>
        <v>501.63821734643727</v>
      </c>
      <c r="G168" s="13">
        <f t="shared" ca="1" si="104"/>
        <v>478.8341066314606</v>
      </c>
      <c r="H168" s="13">
        <f t="shared" ca="1" si="104"/>
        <v>447.09146027560689</v>
      </c>
      <c r="I168" s="13">
        <f t="shared" ca="1" si="104"/>
        <v>414.42820818386531</v>
      </c>
      <c r="J168" s="13">
        <f t="shared" ca="1" si="104"/>
        <v>405.77674900315031</v>
      </c>
      <c r="K168" s="13">
        <f t="shared" ca="1" si="104"/>
        <v>480.08677825318682</v>
      </c>
      <c r="L168" s="13">
        <f t="shared" ca="1" si="104"/>
        <v>558.61273230842471</v>
      </c>
      <c r="M168" s="13">
        <f t="shared" ca="1" si="104"/>
        <v>641.51761672427222</v>
      </c>
    </row>
    <row r="169" spans="1:13" x14ac:dyDescent="0.2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">
      <c r="A173" s="4" t="s">
        <v>105</v>
      </c>
      <c r="C173" s="9" t="str">
        <f>CUR_NAME</f>
        <v>млн руб.</v>
      </c>
      <c r="D173" s="20">
        <f ca="1">D130+D135+D138+D139</f>
        <v>-44.995499999999979</v>
      </c>
      <c r="E173" s="20">
        <f t="shared" ref="E173:M173" ca="1" si="107">E130+E135+E138+E139</f>
        <v>-104.98950000000036</v>
      </c>
      <c r="F173" s="20">
        <f t="shared" ca="1" si="107"/>
        <v>11.672242123122231</v>
      </c>
      <c r="G173" s="20">
        <f t="shared" ca="1" si="107"/>
        <v>18.151312342179253</v>
      </c>
      <c r="H173" s="20">
        <f t="shared" ca="1" si="107"/>
        <v>19.786410910726403</v>
      </c>
      <c r="I173" s="20">
        <f t="shared" ca="1" si="107"/>
        <v>20.413196752387577</v>
      </c>
      <c r="J173" s="20">
        <f t="shared" ca="1" si="107"/>
        <v>46.064830461098722</v>
      </c>
      <c r="K173" s="20">
        <f t="shared" ca="1" si="107"/>
        <v>130.56353080929011</v>
      </c>
      <c r="L173" s="20">
        <f t="shared" ca="1" si="107"/>
        <v>135.74063658566166</v>
      </c>
      <c r="M173" s="20">
        <f t="shared" ca="1" si="107"/>
        <v>141.11778729708817</v>
      </c>
    </row>
    <row r="174" spans="1:13" x14ac:dyDescent="0.2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">
      <c r="A176" s="4" t="s">
        <v>108</v>
      </c>
      <c r="C176" s="9" t="str">
        <f>CUR_NAME</f>
        <v>млн руб.</v>
      </c>
      <c r="D176" s="20">
        <f ca="1">D173*D175</f>
        <v>-44.995499999999979</v>
      </c>
      <c r="E176" s="20">
        <f t="shared" ref="E176:M176" ca="1" si="110">E173*E175</f>
        <v>-91.295217391304675</v>
      </c>
      <c r="F176" s="20">
        <f t="shared" ca="1" si="110"/>
        <v>8.8258919645536729</v>
      </c>
      <c r="G176" s="20">
        <f t="shared" ca="1" si="110"/>
        <v>11.934782504925952</v>
      </c>
      <c r="H176" s="20">
        <f t="shared" ca="1" si="110"/>
        <v>11.312944656845227</v>
      </c>
      <c r="I176" s="20">
        <f t="shared" ca="1" si="110"/>
        <v>10.148966518353708</v>
      </c>
      <c r="J176" s="20">
        <f t="shared" ca="1" si="110"/>
        <v>19.915097409320246</v>
      </c>
      <c r="K176" s="20">
        <f t="shared" ca="1" si="110"/>
        <v>49.083667294352026</v>
      </c>
      <c r="L176" s="20">
        <f t="shared" ca="1" si="110"/>
        <v>44.373854882860776</v>
      </c>
      <c r="M176" s="20">
        <f t="shared" ca="1" si="110"/>
        <v>40.114482598838507</v>
      </c>
    </row>
    <row r="178" spans="1:13" x14ac:dyDescent="0.2">
      <c r="A178" s="4" t="s">
        <v>109</v>
      </c>
      <c r="B178" s="32">
        <f ca="1">SUM(D176:M176)</f>
        <v>59.418970438745454</v>
      </c>
      <c r="C178" s="9" t="str">
        <f>CUR_NAME</f>
        <v>млн руб.</v>
      </c>
    </row>
    <row r="179" spans="1:13" x14ac:dyDescent="0.2">
      <c r="A179" s="4" t="s">
        <v>110</v>
      </c>
      <c r="B179" s="33">
        <f ca="1">IRR(D173:M173)</f>
        <v>0.22145914926760502</v>
      </c>
      <c r="C179" s="9" t="s">
        <v>11</v>
      </c>
    </row>
    <row r="181" spans="1:13" x14ac:dyDescent="0.2">
      <c r="A181" s="4" t="s">
        <v>111</v>
      </c>
      <c r="C181" s="9" t="str">
        <f>CUR_NAME</f>
        <v>млн руб.</v>
      </c>
      <c r="D181" s="20">
        <f ca="1">D173</f>
        <v>-44.995499999999979</v>
      </c>
      <c r="E181" s="20">
        <f ca="1">D181+E173</f>
        <v>-149.98500000000035</v>
      </c>
      <c r="F181" s="20">
        <f t="shared" ref="F181:M181" ca="1" si="111">E181+F173</f>
        <v>-138.31275787687812</v>
      </c>
      <c r="G181" s="20">
        <f t="shared" ca="1" si="111"/>
        <v>-120.16144553469887</v>
      </c>
      <c r="H181" s="20">
        <f t="shared" ca="1" si="111"/>
        <v>-100.37503462397247</v>
      </c>
      <c r="I181" s="20">
        <f t="shared" ca="1" si="111"/>
        <v>-79.961837871584891</v>
      </c>
      <c r="J181" s="20">
        <f t="shared" ca="1" si="111"/>
        <v>-33.897007410486168</v>
      </c>
      <c r="K181" s="20">
        <f t="shared" ca="1" si="111"/>
        <v>96.666523398803946</v>
      </c>
      <c r="L181" s="20">
        <f t="shared" ca="1" si="111"/>
        <v>232.40715998446561</v>
      </c>
      <c r="M181" s="20">
        <f t="shared" ca="1" si="111"/>
        <v>373.52494728155375</v>
      </c>
    </row>
    <row r="182" spans="1:13" x14ac:dyDescent="0.2">
      <c r="A182" s="4" t="s">
        <v>112</v>
      </c>
      <c r="C182" s="9" t="str">
        <f>CUR_NAME</f>
        <v>млн руб.</v>
      </c>
      <c r="D182" s="20">
        <f ca="1">D176</f>
        <v>-44.995499999999979</v>
      </c>
      <c r="E182" s="20">
        <f ca="1">D182+E176</f>
        <v>-136.29071739130467</v>
      </c>
      <c r="F182" s="20">
        <f t="shared" ref="F182:M182" ca="1" si="112">E182+F176</f>
        <v>-127.46482542675099</v>
      </c>
      <c r="G182" s="20">
        <f t="shared" ca="1" si="112"/>
        <v>-115.53004292182504</v>
      </c>
      <c r="H182" s="20">
        <f t="shared" ca="1" si="112"/>
        <v>-104.21709826497981</v>
      </c>
      <c r="I182" s="20">
        <f t="shared" ca="1" si="112"/>
        <v>-94.068131746626108</v>
      </c>
      <c r="J182" s="20">
        <f t="shared" ca="1" si="112"/>
        <v>-74.153034337305854</v>
      </c>
      <c r="K182" s="20">
        <f t="shared" ca="1" si="112"/>
        <v>-25.069367042953829</v>
      </c>
      <c r="L182" s="20">
        <f t="shared" ca="1" si="112"/>
        <v>19.304487839906947</v>
      </c>
      <c r="M182" s="20">
        <f t="shared" ca="1" si="112"/>
        <v>59.418970438745454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Irina Koltsova</cp:lastModifiedBy>
  <dcterms:created xsi:type="dcterms:W3CDTF">2021-10-04T15:31:37Z</dcterms:created>
  <dcterms:modified xsi:type="dcterms:W3CDTF">2021-12-05T19:51:23Z</dcterms:modified>
</cp:coreProperties>
</file>