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И_ХМАО\АПК бизнес-планы\"/>
    </mc:Choice>
  </mc:AlternateContent>
  <bookViews>
    <workbookView xWindow="0" yWindow="0" windowWidth="23040" windowHeight="8904"/>
  </bookViews>
  <sheets>
    <sheet name="Лист1" sheetId="1" r:id="rId1"/>
  </sheets>
  <definedNames>
    <definedName name="CUR_NAME">Лист1!$C$4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E174" i="1" l="1"/>
  <c r="F174" i="1"/>
  <c r="G174" i="1"/>
  <c r="H174" i="1"/>
  <c r="I174" i="1"/>
  <c r="J174" i="1"/>
  <c r="K174" i="1"/>
  <c r="L174" i="1"/>
  <c r="M174" i="1"/>
  <c r="D174" i="1"/>
  <c r="E175" i="1" s="1"/>
  <c r="F175" i="1" s="1"/>
  <c r="G175" i="1" s="1"/>
  <c r="H175" i="1" s="1"/>
  <c r="I175" i="1" s="1"/>
  <c r="J175" i="1" s="1"/>
  <c r="K175" i="1" s="1"/>
  <c r="L175" i="1" s="1"/>
  <c r="M175" i="1" s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B81" i="1" l="1"/>
  <c r="B62" i="1"/>
  <c r="E51" i="1"/>
  <c r="F51" i="1"/>
  <c r="G51" i="1"/>
  <c r="H51" i="1"/>
  <c r="I51" i="1"/>
  <c r="J51" i="1"/>
  <c r="K51" i="1"/>
  <c r="L51" i="1"/>
  <c r="M51" i="1"/>
  <c r="D51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D89" i="1"/>
  <c r="G88" i="1"/>
  <c r="K88" i="1"/>
  <c r="M88" i="1"/>
  <c r="H88" i="1"/>
  <c r="J88" i="1"/>
  <c r="L88" i="1"/>
  <c r="D94" i="1"/>
  <c r="I88" i="1"/>
  <c r="D66" i="1"/>
  <c r="D71" i="1" s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C182" i="1" l="1"/>
  <c r="C173" i="1"/>
  <c r="C181" i="1"/>
  <c r="C178" i="1"/>
  <c r="C176" i="1"/>
  <c r="I106" i="1"/>
  <c r="I132" i="1"/>
  <c r="I135" i="1" s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D119" i="1"/>
  <c r="D128" i="1" s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4" i="1" s="1"/>
  <c r="E60" i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D135" i="1"/>
  <c r="D36" i="1"/>
  <c r="F9" i="1"/>
  <c r="F10" i="1" s="1"/>
  <c r="E35" i="1"/>
  <c r="D44" i="1"/>
  <c r="D45" i="1" s="1"/>
  <c r="D129" i="1" s="1"/>
  <c r="E10" i="1"/>
  <c r="F59" i="1" l="1"/>
  <c r="G59" i="1" s="1"/>
  <c r="E65" i="1"/>
  <c r="E70" i="1" s="1"/>
  <c r="E75" i="1" s="1"/>
  <c r="E150" i="1" s="1"/>
  <c r="F60" i="1"/>
  <c r="G60" i="1" s="1"/>
  <c r="E66" i="1"/>
  <c r="E71" i="1" s="1"/>
  <c r="E69" i="1"/>
  <c r="E74" i="1" s="1"/>
  <c r="D152" i="1"/>
  <c r="F58" i="1"/>
  <c r="E161" i="1"/>
  <c r="E104" i="1"/>
  <c r="E111" i="1"/>
  <c r="D117" i="1"/>
  <c r="G84" i="1"/>
  <c r="F161" i="1"/>
  <c r="F104" i="1"/>
  <c r="F111" i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F66" i="1" l="1"/>
  <c r="F71" i="1" s="1"/>
  <c r="F76" i="1" s="1"/>
  <c r="F151" i="1" s="1"/>
  <c r="E76" i="1"/>
  <c r="E151" i="1" s="1"/>
  <c r="E119" i="1"/>
  <c r="E128" i="1" s="1"/>
  <c r="F65" i="1"/>
  <c r="F70" i="1" s="1"/>
  <c r="F75" i="1" s="1"/>
  <c r="F150" i="1" s="1"/>
  <c r="F64" i="1"/>
  <c r="F69" i="1" s="1"/>
  <c r="F74" i="1" s="1"/>
  <c r="F149" i="1" s="1"/>
  <c r="G58" i="1"/>
  <c r="E149" i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E44" i="1"/>
  <c r="E45" i="1" s="1"/>
  <c r="E129" i="1" s="1"/>
  <c r="F44" i="1"/>
  <c r="H9" i="1"/>
  <c r="H10" i="1" s="1"/>
  <c r="G35" i="1"/>
  <c r="H59" i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G66" i="1" l="1"/>
  <c r="G71" i="1" s="1"/>
  <c r="H66" i="1" s="1"/>
  <c r="H71" i="1" s="1"/>
  <c r="E152" i="1"/>
  <c r="E117" i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G76" i="1" l="1"/>
  <c r="G151" i="1" s="1"/>
  <c r="G149" i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G152" i="1" l="1"/>
  <c r="H119" i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H152" i="1" l="1"/>
  <c r="I119" i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I152" i="1" l="1"/>
  <c r="J119" i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M119" i="1" l="1"/>
  <c r="M128" i="1" s="1"/>
  <c r="M149" i="1"/>
  <c r="M152" i="1" s="1"/>
  <c r="M99" i="1"/>
  <c r="M116" i="1" s="1"/>
  <c r="M117" i="1" s="1"/>
  <c r="F88" i="1" l="1"/>
  <c r="F138" i="1" s="1"/>
  <c r="E89" i="1"/>
  <c r="E139" i="1" s="1"/>
  <c r="E94" i="1"/>
  <c r="P1" i="1"/>
  <c r="P2" i="1"/>
  <c r="D86" i="1"/>
  <c r="E86" i="1"/>
  <c r="F86" i="1"/>
  <c r="G86" i="1"/>
  <c r="H86" i="1"/>
  <c r="I86" i="1"/>
  <c r="J86" i="1"/>
  <c r="K86" i="1"/>
  <c r="L86" i="1"/>
  <c r="M86" i="1"/>
  <c r="D88" i="1"/>
  <c r="E88" i="1"/>
  <c r="F89" i="1"/>
  <c r="G89" i="1"/>
  <c r="H89" i="1"/>
  <c r="I89" i="1"/>
  <c r="J89" i="1"/>
  <c r="K89" i="1"/>
  <c r="L89" i="1"/>
  <c r="M89" i="1"/>
  <c r="D90" i="1"/>
  <c r="E90" i="1"/>
  <c r="F90" i="1"/>
  <c r="G90" i="1"/>
  <c r="H90" i="1"/>
  <c r="I90" i="1"/>
  <c r="J90" i="1"/>
  <c r="K90" i="1"/>
  <c r="L90" i="1"/>
  <c r="M90" i="1"/>
  <c r="D91" i="1"/>
  <c r="E91" i="1"/>
  <c r="F91" i="1"/>
  <c r="G91" i="1"/>
  <c r="H91" i="1"/>
  <c r="I91" i="1"/>
  <c r="J91" i="1"/>
  <c r="K91" i="1"/>
  <c r="L91" i="1"/>
  <c r="M91" i="1"/>
  <c r="D93" i="1"/>
  <c r="E93" i="1"/>
  <c r="F93" i="1"/>
  <c r="G93" i="1"/>
  <c r="H93" i="1"/>
  <c r="I93" i="1"/>
  <c r="J93" i="1"/>
  <c r="K93" i="1"/>
  <c r="L93" i="1"/>
  <c r="M93" i="1"/>
  <c r="F94" i="1"/>
  <c r="G94" i="1"/>
  <c r="H94" i="1"/>
  <c r="I94" i="1"/>
  <c r="J94" i="1"/>
  <c r="K94" i="1"/>
  <c r="L94" i="1"/>
  <c r="M94" i="1"/>
  <c r="D98" i="1"/>
  <c r="E98" i="1"/>
  <c r="F98" i="1"/>
  <c r="G98" i="1"/>
  <c r="H98" i="1"/>
  <c r="I98" i="1"/>
  <c r="J98" i="1"/>
  <c r="K98" i="1"/>
  <c r="L98" i="1"/>
  <c r="M98" i="1"/>
  <c r="D120" i="1"/>
  <c r="E120" i="1"/>
  <c r="F120" i="1"/>
  <c r="G120" i="1"/>
  <c r="H120" i="1"/>
  <c r="I120" i="1"/>
  <c r="J120" i="1"/>
  <c r="K120" i="1"/>
  <c r="L120" i="1"/>
  <c r="M120" i="1"/>
  <c r="D121" i="1"/>
  <c r="E121" i="1"/>
  <c r="F121" i="1"/>
  <c r="G121" i="1"/>
  <c r="H121" i="1"/>
  <c r="I121" i="1"/>
  <c r="J121" i="1"/>
  <c r="K121" i="1"/>
  <c r="L121" i="1"/>
  <c r="M121" i="1"/>
  <c r="D122" i="1"/>
  <c r="E122" i="1"/>
  <c r="F122" i="1"/>
  <c r="G122" i="1"/>
  <c r="H122" i="1"/>
  <c r="I122" i="1"/>
  <c r="J122" i="1"/>
  <c r="K122" i="1"/>
  <c r="L122" i="1"/>
  <c r="M122" i="1"/>
  <c r="D123" i="1"/>
  <c r="E123" i="1"/>
  <c r="F123" i="1"/>
  <c r="G123" i="1"/>
  <c r="H123" i="1"/>
  <c r="I123" i="1"/>
  <c r="J123" i="1"/>
  <c r="K123" i="1"/>
  <c r="L123" i="1"/>
  <c r="M123" i="1"/>
  <c r="D127" i="1"/>
  <c r="E127" i="1"/>
  <c r="F127" i="1"/>
  <c r="G127" i="1"/>
  <c r="H127" i="1"/>
  <c r="I127" i="1"/>
  <c r="J127" i="1"/>
  <c r="K127" i="1"/>
  <c r="L127" i="1"/>
  <c r="M127" i="1"/>
  <c r="D130" i="1"/>
  <c r="E130" i="1"/>
  <c r="F130" i="1"/>
  <c r="G130" i="1"/>
  <c r="H130" i="1"/>
  <c r="I130" i="1"/>
  <c r="J130" i="1"/>
  <c r="K130" i="1"/>
  <c r="L130" i="1"/>
  <c r="M130" i="1"/>
  <c r="D138" i="1"/>
  <c r="E138" i="1"/>
  <c r="F139" i="1"/>
  <c r="G139" i="1"/>
  <c r="H139" i="1"/>
  <c r="I139" i="1"/>
  <c r="J139" i="1"/>
  <c r="K139" i="1"/>
  <c r="L139" i="1"/>
  <c r="M139" i="1"/>
  <c r="D140" i="1"/>
  <c r="E140" i="1"/>
  <c r="F140" i="1"/>
  <c r="G140" i="1"/>
  <c r="H140" i="1"/>
  <c r="I140" i="1"/>
  <c r="J140" i="1"/>
  <c r="K140" i="1"/>
  <c r="L140" i="1"/>
  <c r="M140" i="1"/>
  <c r="D141" i="1"/>
  <c r="E141" i="1"/>
  <c r="F141" i="1"/>
  <c r="G141" i="1"/>
  <c r="H141" i="1"/>
  <c r="I141" i="1"/>
  <c r="J141" i="1"/>
  <c r="K141" i="1"/>
  <c r="L141" i="1"/>
  <c r="M141" i="1"/>
  <c r="D143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D145" i="1"/>
  <c r="E145" i="1"/>
  <c r="F145" i="1"/>
  <c r="G145" i="1"/>
  <c r="H145" i="1"/>
  <c r="I145" i="1"/>
  <c r="J145" i="1"/>
  <c r="K145" i="1"/>
  <c r="L145" i="1"/>
  <c r="M14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9" i="1"/>
  <c r="E159" i="1"/>
  <c r="F159" i="1"/>
  <c r="G159" i="1"/>
  <c r="H159" i="1"/>
  <c r="I159" i="1"/>
  <c r="J159" i="1"/>
  <c r="K159" i="1"/>
  <c r="L159" i="1"/>
  <c r="M159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5" i="1"/>
  <c r="E165" i="1"/>
  <c r="F165" i="1"/>
  <c r="G165" i="1"/>
  <c r="H165" i="1"/>
  <c r="I165" i="1"/>
  <c r="J165" i="1"/>
  <c r="K165" i="1"/>
  <c r="L165" i="1"/>
  <c r="M165" i="1"/>
  <c r="D168" i="1"/>
  <c r="E168" i="1"/>
  <c r="F168" i="1"/>
  <c r="G168" i="1"/>
  <c r="H168" i="1"/>
  <c r="I168" i="1"/>
  <c r="J168" i="1"/>
  <c r="K168" i="1"/>
  <c r="L168" i="1"/>
  <c r="M168" i="1"/>
  <c r="B169" i="1"/>
  <c r="D169" i="1"/>
  <c r="E169" i="1"/>
  <c r="F169" i="1"/>
  <c r="G169" i="1"/>
  <c r="H169" i="1"/>
  <c r="I169" i="1"/>
  <c r="J169" i="1"/>
  <c r="K169" i="1"/>
  <c r="L169" i="1"/>
  <c r="M169" i="1"/>
  <c r="D173" i="1"/>
  <c r="E173" i="1"/>
  <c r="F173" i="1"/>
  <c r="G173" i="1"/>
  <c r="H173" i="1"/>
  <c r="I173" i="1"/>
  <c r="J173" i="1"/>
  <c r="K173" i="1"/>
  <c r="L173" i="1"/>
  <c r="M173" i="1"/>
  <c r="D176" i="1"/>
  <c r="E176" i="1"/>
  <c r="F176" i="1"/>
  <c r="G176" i="1"/>
  <c r="H176" i="1"/>
  <c r="I176" i="1"/>
  <c r="J176" i="1"/>
  <c r="K176" i="1"/>
  <c r="L176" i="1"/>
  <c r="M176" i="1"/>
  <c r="B178" i="1"/>
  <c r="B179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<sst xmlns="http://schemas.openxmlformats.org/spreadsheetml/2006/main" count="173" uniqueCount="116">
  <si>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</si>
  <si>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</si>
  <si>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</si>
  <si>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</si>
  <si>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</si>
  <si>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</si>
  <si>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</si>
  <si>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</si>
  <si>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</si>
  <si>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</si>
  <si>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</si>
  <si>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</si>
  <si>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</si>
  <si>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</si>
  <si>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</si>
  <si>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</si>
  <si>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</si>
  <si>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</si>
  <si>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</si>
  <si>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</si>
  <si>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</si>
  <si>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</si>
  <si>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</si>
  <si>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</si>
  <si>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</si>
  <si>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</si>
  <si>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</si>
  <si>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</si>
  <si>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</si>
  <si>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</si>
  <si>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</si>
  <si>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</si>
  <si>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</si>
  <si>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</si>
  <si>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</si>
  <si>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</si>
  <si>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</si>
  <si>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</si>
  <si>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</si>
  <si>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</si>
  <si>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</si>
  <si>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</si>
  <si>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</si>
  <si>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</si>
  <si>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</si>
  <si>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</si>
  <si>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</si>
  <si>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</si>
  <si>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</si>
  <si>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</si>
  <si>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</si>
  <si>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</si>
  <si>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</si>
  <si>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</si>
  <si>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</si>
  <si>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</si>
  <si>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</si>
  <si>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</si>
  <si>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</si>
  <si>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</si>
  <si>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</si>
  <si>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</si>
  <si>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</si>
  <si>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</si>
  <si>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</si>
  <si>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</si>
  <si>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</si>
  <si>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</si>
  <si>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</si>
  <si>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</si>
  <si>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</si>
  <si>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</si>
  <si>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</si>
  <si>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</si>
  <si>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</si>
  <si>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</si>
  <si>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</si>
  <si>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</si>
  <si>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</si>
  <si>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</si>
  <si>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</si>
  <si>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</si>
  <si>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</si>
  <si>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</si>
  <si>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</si>
  <si>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</si>
  <si>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</si>
  <si>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</si>
  <si>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</si>
  <si>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</si>
  <si>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</si>
  <si>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</si>
  <si>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</si>
  <si>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</si>
  <si>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</si>
  <si>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</si>
  <si>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</si>
  <si>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</si>
  <si>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</si>
  <si>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</si>
  <si>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</si>
  <si>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</si>
  <si>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</si>
  <si>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</si>
  <si>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</si>
  <si>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</si>
  <si>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</si>
  <si>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</si>
  <si>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</si>
  <si>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</si>
  <si>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</si>
  <si>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</si>
  <si>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</si>
  <si>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</si>
  <si>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</si>
  <si>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Завод по производству куриного мяса (убой)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</si>
</sst>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-127.49999999999989</c:v>
                </c:pt>
                <c:pt idx="1">
                  <c:v>-413.04311982995603</c:v>
                </c:pt>
                <c:pt idx="2">
                  <c:v>-329.53961881293765</c:v>
                </c:pt>
                <c:pt idx="3">
                  <c:v>-234.19910469975713</c:v>
                </c:pt>
                <c:pt idx="4">
                  <c:v>-132.82509583693496</c:v>
                </c:pt>
                <c:pt idx="5">
                  <c:v>-27.953216447558759</c:v>
                </c:pt>
                <c:pt idx="6">
                  <c:v>80.520130063544656</c:v>
                </c:pt>
                <c:pt idx="7">
                  <c:v>192.70154669886787</c:v>
                </c:pt>
                <c:pt idx="8">
                  <c:v>308.70071383662389</c:v>
                </c:pt>
                <c:pt idx="9">
                  <c:v>428.63046088760632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-127.49999999999989</c:v>
                </c:pt>
                <c:pt idx="1">
                  <c:v>-375.79836506952699</c:v>
                </c:pt>
                <c:pt idx="2">
                  <c:v>-312.6577215783978</c:v>
                </c:pt>
                <c:pt idx="3">
                  <c:v>-249.96978594057055</c:v>
                </c:pt>
                <c:pt idx="4">
                  <c:v>-192.00886735447506</c:v>
                </c:pt>
                <c:pt idx="5">
                  <c:v>-139.86900873506897</c:v>
                </c:pt>
                <c:pt idx="6">
                  <c:v>-92.972987617442413</c:v>
                </c:pt>
                <c:pt idx="7">
                  <c:v>-50.799837913179829</c:v>
                </c:pt>
                <c:pt idx="8">
                  <c:v>-12.879504411169329</c:v>
                </c:pt>
                <c:pt idx="9">
                  <c:v>21.212014760907486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134484271"/>
        <c:axId val="880168559"/>
      </c:line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-637.5</c:v>
                </c:pt>
                <c:pt idx="1">
                  <c:v>-1487.5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D-43A8-B75B-4DF127FF2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1470.9760000000001</c:v>
                </c:pt>
                <c:pt idx="2">
                  <c:v>1721.0419200000001</c:v>
                </c:pt>
                <c:pt idx="3">
                  <c:v>1988.7595520000004</c:v>
                </c:pt>
                <c:pt idx="4">
                  <c:v>2068.3099340800004</c:v>
                </c:pt>
                <c:pt idx="5">
                  <c:v>2151.0423314432005</c:v>
                </c:pt>
                <c:pt idx="6">
                  <c:v>2237.0840247009287</c:v>
                </c:pt>
                <c:pt idx="7">
                  <c:v>2326.5673856889662</c:v>
                </c:pt>
                <c:pt idx="8">
                  <c:v>2419.6300811165247</c:v>
                </c:pt>
                <c:pt idx="9">
                  <c:v>2516.415284361186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B-4F59-9F5F-0133F000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84271"/>
        <c:axId val="880168559"/>
      </c:barChart>
      <c:catAx>
        <c:axId val="113448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0168559"/>
        <c:crosses val="autoZero"/>
        <c:auto val="1"/>
        <c:lblAlgn val="ctr"/>
        <c:lblOffset val="100"/>
        <c:noMultiLvlLbl val="0"/>
      </c:catAx>
      <c:valAx>
        <c:axId val="88016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448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202</xdr:row>
      <xdr:rowOff>2</xdr:rowOff>
    </xdr:from>
    <xdr:to>
      <xdr:col>4</xdr:col>
      <xdr:colOff>346363</xdr:colOff>
      <xdr:row>212</xdr:row>
      <xdr:rowOff>131618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34636</xdr:colOff>
      <xdr:row>202</xdr:row>
      <xdr:rowOff>0</xdr:rowOff>
    </xdr:from>
    <xdr:to>
      <xdr:col>13</xdr:col>
      <xdr:colOff>200889</xdr:colOff>
      <xdr:row>212</xdr:row>
      <xdr:rowOff>131616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E3BBE12F-A512-49AF-9746-9DBEB03D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3" activePane="bottomLeft" state="frozen"/>
      <selection pane="bottomLeft" activeCell="N214" sqref="A1:N214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21.212014720326877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0.16467329593953806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1700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0.8</v>
      </c>
      <c r="F7" s="10">
        <v>0.9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f t="shared" ref="G7:M8" si="0">L7</f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1470.9760000000001</v>
      </c>
      <c r="F10" s="13">
        <f t="shared" si="3"/>
        <v>1721.0419200000001</v>
      </c>
      <c r="G10" s="13">
        <f t="shared" si="3"/>
        <v>1988.7595520000004</v>
      </c>
      <c r="H10" s="13">
        <f t="shared" si="3"/>
        <v>2068.3099340800004</v>
      </c>
      <c r="I10" s="13">
        <f t="shared" si="3"/>
        <v>2151.0423314432005</v>
      </c>
      <c r="J10" s="13">
        <f t="shared" si="3"/>
        <v>2237.0840247009287</v>
      </c>
      <c r="K10" s="13">
        <f t="shared" si="3"/>
        <v>2326.5673856889662</v>
      </c>
      <c r="L10" s="13">
        <f t="shared" si="3"/>
        <v>2419.6300811165247</v>
      </c>
      <c r="M10" s="13">
        <f t="shared" si="3"/>
        <v>2516.415284361186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0.7</v>
      </c>
      <c r="C14" s="9" t="s">
        <v>11</v>
      </c>
      <c r="D14" s="11">
        <f>$B14</f>
        <v>0.7</v>
      </c>
      <c r="E14" s="11">
        <f t="shared" ref="E14:M14" si="5">$B14</f>
        <v>0.7</v>
      </c>
      <c r="F14" s="11">
        <f t="shared" si="5"/>
        <v>0.7</v>
      </c>
      <c r="G14" s="11">
        <f t="shared" si="5"/>
        <v>0.7</v>
      </c>
      <c r="H14" s="11">
        <f t="shared" si="5"/>
        <v>0.7</v>
      </c>
      <c r="I14" s="11">
        <f t="shared" si="5"/>
        <v>0.7</v>
      </c>
      <c r="J14" s="11">
        <f t="shared" si="5"/>
        <v>0.7</v>
      </c>
      <c r="K14" s="11">
        <f t="shared" si="5"/>
        <v>0.7</v>
      </c>
      <c r="L14" s="11">
        <f t="shared" si="5"/>
        <v>0.7</v>
      </c>
      <c r="M14" s="11">
        <f t="shared" si="5"/>
        <v>0.7</v>
      </c>
    </row>
    <row r="15" spans="1:16" x14ac:dyDescent="0.25">
      <c r="A15" s="4" t="s">
        <v>17</v>
      </c>
      <c r="B15" s="19">
        <v>0.08</v>
      </c>
      <c r="C15" s="9" t="s">
        <v>11</v>
      </c>
      <c r="D15" s="11">
        <f t="shared" ref="D15:M22" si="6">$B15</f>
        <v>0.08</v>
      </c>
      <c r="E15" s="11">
        <f t="shared" si="6"/>
        <v>0.08</v>
      </c>
      <c r="F15" s="11">
        <f t="shared" si="6"/>
        <v>0.08</v>
      </c>
      <c r="G15" s="11">
        <f t="shared" si="6"/>
        <v>0.08</v>
      </c>
      <c r="H15" s="11">
        <f t="shared" si="6"/>
        <v>0.08</v>
      </c>
      <c r="I15" s="11">
        <f t="shared" si="6"/>
        <v>0.08</v>
      </c>
      <c r="J15" s="11">
        <f t="shared" si="6"/>
        <v>0.08</v>
      </c>
      <c r="K15" s="11">
        <f t="shared" si="6"/>
        <v>0.08</v>
      </c>
      <c r="L15" s="11">
        <f t="shared" si="6"/>
        <v>0.08</v>
      </c>
      <c r="M15" s="11">
        <f t="shared" si="6"/>
        <v>0.08</v>
      </c>
    </row>
    <row r="16" spans="1:16" x14ac:dyDescent="0.25">
      <c r="A16" s="4" t="s">
        <v>18</v>
      </c>
      <c r="B16" s="19">
        <v>0.02</v>
      </c>
      <c r="C16" s="9" t="s">
        <v>11</v>
      </c>
      <c r="D16" s="11">
        <f t="shared" si="6"/>
        <v>0.02</v>
      </c>
      <c r="E16" s="11">
        <f t="shared" si="6"/>
        <v>0.02</v>
      </c>
      <c r="F16" s="11">
        <f t="shared" si="6"/>
        <v>0.02</v>
      </c>
      <c r="G16" s="11">
        <f t="shared" si="6"/>
        <v>0.02</v>
      </c>
      <c r="H16" s="11">
        <f t="shared" si="6"/>
        <v>0.02</v>
      </c>
      <c r="I16" s="11">
        <f t="shared" si="6"/>
        <v>0.02</v>
      </c>
      <c r="J16" s="11">
        <f t="shared" si="6"/>
        <v>0.02</v>
      </c>
      <c r="K16" s="11">
        <f t="shared" si="6"/>
        <v>0.02</v>
      </c>
      <c r="L16" s="11">
        <f t="shared" si="6"/>
        <v>0.02</v>
      </c>
      <c r="M16" s="11">
        <f t="shared" si="6"/>
        <v>0.02</v>
      </c>
    </row>
    <row r="17" spans="1:13" x14ac:dyDescent="0.25">
      <c r="A17" s="4" t="s">
        <v>19</v>
      </c>
      <c r="B17" s="19">
        <v>0.03</v>
      </c>
      <c r="C17" s="9" t="s">
        <v>11</v>
      </c>
      <c r="D17" s="11">
        <f t="shared" si="6"/>
        <v>0.03</v>
      </c>
      <c r="E17" s="11">
        <f t="shared" si="6"/>
        <v>0.03</v>
      </c>
      <c r="F17" s="11">
        <f t="shared" si="6"/>
        <v>0.03</v>
      </c>
      <c r="G17" s="11">
        <f t="shared" si="6"/>
        <v>0.03</v>
      </c>
      <c r="H17" s="11">
        <f t="shared" si="6"/>
        <v>0.03</v>
      </c>
      <c r="I17" s="11">
        <f t="shared" si="6"/>
        <v>0.03</v>
      </c>
      <c r="J17" s="11">
        <f t="shared" si="6"/>
        <v>0.03</v>
      </c>
      <c r="K17" s="11">
        <f t="shared" si="6"/>
        <v>0.03</v>
      </c>
      <c r="L17" s="11">
        <f t="shared" si="6"/>
        <v>0.03</v>
      </c>
      <c r="M17" s="11">
        <f t="shared" si="6"/>
        <v>0.03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0.1</v>
      </c>
      <c r="C20" s="9" t="s">
        <v>11</v>
      </c>
      <c r="D20" s="11">
        <f t="shared" si="6"/>
        <v>0.1</v>
      </c>
      <c r="E20" s="11">
        <f t="shared" si="6"/>
        <v>0.1</v>
      </c>
      <c r="F20" s="11">
        <f t="shared" si="6"/>
        <v>0.1</v>
      </c>
      <c r="G20" s="11">
        <f t="shared" si="6"/>
        <v>0.1</v>
      </c>
      <c r="H20" s="11">
        <f t="shared" si="6"/>
        <v>0.1</v>
      </c>
      <c r="I20" s="11">
        <f t="shared" si="6"/>
        <v>0.1</v>
      </c>
      <c r="J20" s="11">
        <f t="shared" si="6"/>
        <v>0.1</v>
      </c>
      <c r="K20" s="11">
        <f t="shared" si="6"/>
        <v>0.1</v>
      </c>
      <c r="L20" s="11">
        <f t="shared" si="6"/>
        <v>0.1</v>
      </c>
      <c r="M20" s="11">
        <f t="shared" si="6"/>
        <v>0.1</v>
      </c>
    </row>
    <row r="21" spans="1:13" x14ac:dyDescent="0.25">
      <c r="A21" s="4" t="s">
        <v>30</v>
      </c>
      <c r="B21" s="19">
        <v>0.03</v>
      </c>
      <c r="C21" s="9" t="s">
        <v>11</v>
      </c>
      <c r="D21" s="11">
        <f t="shared" si="6"/>
        <v>0.03</v>
      </c>
      <c r="E21" s="11">
        <f t="shared" si="6"/>
        <v>0.03</v>
      </c>
      <c r="F21" s="11">
        <f t="shared" si="6"/>
        <v>0.03</v>
      </c>
      <c r="G21" s="11">
        <f t="shared" si="6"/>
        <v>0.03</v>
      </c>
      <c r="H21" s="11">
        <f t="shared" si="6"/>
        <v>0.03</v>
      </c>
      <c r="I21" s="11">
        <f t="shared" si="6"/>
        <v>0.03</v>
      </c>
      <c r="J21" s="11">
        <f t="shared" si="6"/>
        <v>0.03</v>
      </c>
      <c r="K21" s="11">
        <f t="shared" si="6"/>
        <v>0.03</v>
      </c>
      <c r="L21" s="11">
        <f t="shared" si="6"/>
        <v>0.03</v>
      </c>
      <c r="M21" s="11">
        <f t="shared" si="6"/>
        <v>0.03</v>
      </c>
    </row>
    <row r="22" spans="1:13" x14ac:dyDescent="0.25">
      <c r="A22" s="4" t="s">
        <v>28</v>
      </c>
      <c r="B22" s="19">
        <v>0.2</v>
      </c>
      <c r="C22" s="9" t="s">
        <v>11</v>
      </c>
      <c r="D22" s="11">
        <f t="shared" si="6"/>
        <v>0.2</v>
      </c>
      <c r="E22" s="11">
        <f t="shared" si="6"/>
        <v>0.2</v>
      </c>
      <c r="F22" s="11">
        <f t="shared" si="6"/>
        <v>0.2</v>
      </c>
      <c r="G22" s="11">
        <f t="shared" si="6"/>
        <v>0.2</v>
      </c>
      <c r="H22" s="11">
        <f t="shared" si="6"/>
        <v>0.2</v>
      </c>
      <c r="I22" s="11">
        <f t="shared" si="6"/>
        <v>0.2</v>
      </c>
      <c r="J22" s="11">
        <f t="shared" si="6"/>
        <v>0.2</v>
      </c>
      <c r="K22" s="11">
        <f t="shared" si="6"/>
        <v>0.2</v>
      </c>
      <c r="L22" s="11">
        <f t="shared" si="6"/>
        <v>0.2</v>
      </c>
      <c r="M22" s="11">
        <f t="shared" si="6"/>
        <v>0.2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1029.6831999999999</v>
      </c>
      <c r="F26" s="20">
        <f t="shared" si="8"/>
        <v>1204.7293440000001</v>
      </c>
      <c r="G26" s="20">
        <f t="shared" si="8"/>
        <v>1392.1316864000003</v>
      </c>
      <c r="H26" s="20">
        <f t="shared" si="8"/>
        <v>1447.8169538560003</v>
      </c>
      <c r="I26" s="20">
        <f t="shared" si="8"/>
        <v>1505.7296320102403</v>
      </c>
      <c r="J26" s="20">
        <f t="shared" si="8"/>
        <v>1565.9588172906499</v>
      </c>
      <c r="K26" s="20">
        <f t="shared" si="8"/>
        <v>1628.5971699822762</v>
      </c>
      <c r="L26" s="20">
        <f t="shared" si="8"/>
        <v>1693.7410567815673</v>
      </c>
      <c r="M26" s="20">
        <f t="shared" si="8"/>
        <v>1761.49069905283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117.67808000000001</v>
      </c>
      <c r="F27" s="20">
        <f t="shared" si="9"/>
        <v>137.6833536</v>
      </c>
      <c r="G27" s="20">
        <f t="shared" si="9"/>
        <v>159.10076416000004</v>
      </c>
      <c r="H27" s="20">
        <f t="shared" si="9"/>
        <v>165.46479472640004</v>
      </c>
      <c r="I27" s="20">
        <f t="shared" si="9"/>
        <v>172.08338651545606</v>
      </c>
      <c r="J27" s="20">
        <f t="shared" si="9"/>
        <v>178.9667219760743</v>
      </c>
      <c r="K27" s="20">
        <f t="shared" si="9"/>
        <v>186.1253908551173</v>
      </c>
      <c r="L27" s="20">
        <f t="shared" si="9"/>
        <v>193.57040648932198</v>
      </c>
      <c r="M27" s="20">
        <f t="shared" si="9"/>
        <v>201.31322274889487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29.419520000000002</v>
      </c>
      <c r="F28" s="20">
        <f t="shared" si="10"/>
        <v>34.420838400000001</v>
      </c>
      <c r="G28" s="20">
        <f t="shared" si="10"/>
        <v>39.77519104000001</v>
      </c>
      <c r="H28" s="20">
        <f t="shared" si="10"/>
        <v>41.366198681600011</v>
      </c>
      <c r="I28" s="20">
        <f t="shared" si="10"/>
        <v>43.020846628864014</v>
      </c>
      <c r="J28" s="20">
        <f t="shared" si="10"/>
        <v>44.741680494018574</v>
      </c>
      <c r="K28" s="20">
        <f t="shared" si="10"/>
        <v>46.531347713779326</v>
      </c>
      <c r="L28" s="20">
        <f t="shared" si="10"/>
        <v>48.392601622330496</v>
      </c>
      <c r="M28" s="20">
        <f t="shared" si="10"/>
        <v>50.328305687223718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44.129280000000001</v>
      </c>
      <c r="F29" s="20">
        <f t="shared" si="11"/>
        <v>51.631257600000005</v>
      </c>
      <c r="G29" s="20">
        <f t="shared" si="11"/>
        <v>59.662786560000008</v>
      </c>
      <c r="H29" s="20">
        <f t="shared" si="11"/>
        <v>62.049298022400009</v>
      </c>
      <c r="I29" s="20">
        <f t="shared" si="11"/>
        <v>64.53126994329601</v>
      </c>
      <c r="J29" s="20">
        <f t="shared" si="11"/>
        <v>67.112520741027865</v>
      </c>
      <c r="K29" s="20">
        <f t="shared" si="11"/>
        <v>69.797021570668988</v>
      </c>
      <c r="L29" s="20">
        <f t="shared" si="11"/>
        <v>72.588902433495733</v>
      </c>
      <c r="M29" s="20">
        <f t="shared" si="11"/>
        <v>75.492458530835577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147.09760000000003</v>
      </c>
      <c r="F32" s="20">
        <f t="shared" si="12"/>
        <v>172.10419200000001</v>
      </c>
      <c r="G32" s="20">
        <f t="shared" si="12"/>
        <v>198.87595520000005</v>
      </c>
      <c r="H32" s="20">
        <f t="shared" si="12"/>
        <v>206.83099340800004</v>
      </c>
      <c r="I32" s="20">
        <f t="shared" si="12"/>
        <v>215.10423314432006</v>
      </c>
      <c r="J32" s="20">
        <f t="shared" si="12"/>
        <v>223.70840247009289</v>
      </c>
      <c r="K32" s="20">
        <f t="shared" si="12"/>
        <v>232.65673856889663</v>
      </c>
      <c r="L32" s="20">
        <f t="shared" si="12"/>
        <v>241.96300811165247</v>
      </c>
      <c r="M32" s="20">
        <f t="shared" si="12"/>
        <v>251.64152843611862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44.129280000000001</v>
      </c>
      <c r="F33" s="20">
        <f t="shared" si="13"/>
        <v>51.631257600000005</v>
      </c>
      <c r="G33" s="20">
        <f t="shared" si="13"/>
        <v>59.662786560000008</v>
      </c>
      <c r="H33" s="20">
        <f t="shared" si="13"/>
        <v>62.049298022400009</v>
      </c>
      <c r="I33" s="20">
        <f t="shared" si="13"/>
        <v>64.53126994329601</v>
      </c>
      <c r="J33" s="20">
        <f t="shared" si="13"/>
        <v>67.112520741027865</v>
      </c>
      <c r="K33" s="20">
        <f t="shared" si="13"/>
        <v>69.797021570668988</v>
      </c>
      <c r="L33" s="20">
        <f t="shared" si="13"/>
        <v>72.588902433495733</v>
      </c>
      <c r="M33" s="20">
        <f t="shared" si="13"/>
        <v>75.492458530835577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294.19520000000006</v>
      </c>
      <c r="F34" s="20">
        <f t="shared" si="14"/>
        <v>344.20838400000002</v>
      </c>
      <c r="G34" s="20">
        <f t="shared" si="14"/>
        <v>397.7519104000001</v>
      </c>
      <c r="H34" s="20">
        <f t="shared" si="14"/>
        <v>413.66198681600008</v>
      </c>
      <c r="I34" s="20">
        <f t="shared" si="14"/>
        <v>430.20846628864012</v>
      </c>
      <c r="J34" s="20">
        <f t="shared" si="14"/>
        <v>447.41680494018578</v>
      </c>
      <c r="K34" s="20">
        <f t="shared" si="14"/>
        <v>465.31347713779326</v>
      </c>
      <c r="L34" s="20">
        <f t="shared" si="14"/>
        <v>483.92601622330494</v>
      </c>
      <c r="M34" s="20">
        <f t="shared" si="14"/>
        <v>503.28305687223724</v>
      </c>
    </row>
    <row r="35" spans="1:13" x14ac:dyDescent="0.25">
      <c r="A35" s="4" t="s">
        <v>20</v>
      </c>
      <c r="B35" s="21">
        <v>83</v>
      </c>
      <c r="C35" s="9" t="s">
        <v>24</v>
      </c>
      <c r="D35" s="22">
        <f>$B$35*D9</f>
        <v>86.320000000000007</v>
      </c>
      <c r="E35" s="22">
        <f t="shared" ref="E35:M35" si="15">$B$35*E9</f>
        <v>89.772800000000004</v>
      </c>
      <c r="F35" s="22">
        <f t="shared" si="15"/>
        <v>93.363712000000007</v>
      </c>
      <c r="G35" s="22">
        <f t="shared" si="15"/>
        <v>97.098260480000022</v>
      </c>
      <c r="H35" s="22">
        <f t="shared" si="15"/>
        <v>100.98219089920003</v>
      </c>
      <c r="I35" s="22">
        <f t="shared" si="15"/>
        <v>105.02147853516803</v>
      </c>
      <c r="J35" s="22">
        <f t="shared" si="15"/>
        <v>109.22233767657475</v>
      </c>
      <c r="K35" s="22">
        <f t="shared" si="15"/>
        <v>113.59123118363775</v>
      </c>
      <c r="L35" s="22">
        <f t="shared" si="15"/>
        <v>118.13488043098327</v>
      </c>
      <c r="M35" s="22">
        <f t="shared" si="15"/>
        <v>122.8602756482226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273</v>
      </c>
      <c r="F36" s="20">
        <f t="shared" si="16"/>
        <v>307</v>
      </c>
      <c r="G36" s="20">
        <f t="shared" si="16"/>
        <v>341</v>
      </c>
      <c r="H36" s="20">
        <f t="shared" si="16"/>
        <v>341</v>
      </c>
      <c r="I36" s="20">
        <f t="shared" si="16"/>
        <v>341</v>
      </c>
      <c r="J36" s="20">
        <f t="shared" si="16"/>
        <v>341</v>
      </c>
      <c r="K36" s="20">
        <f t="shared" si="16"/>
        <v>341</v>
      </c>
      <c r="L36" s="20">
        <f t="shared" si="16"/>
        <v>341</v>
      </c>
      <c r="M36" s="20">
        <f t="shared" si="16"/>
        <v>341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30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120.90213698630139</v>
      </c>
      <c r="F40" s="20">
        <f t="shared" si="18"/>
        <v>141.4555002739726</v>
      </c>
      <c r="G40" s="20">
        <f t="shared" si="18"/>
        <v>163.45968920547949</v>
      </c>
      <c r="H40" s="20">
        <f t="shared" si="18"/>
        <v>169.99807677369867</v>
      </c>
      <c r="I40" s="20">
        <f t="shared" si="18"/>
        <v>176.79799984464663</v>
      </c>
      <c r="J40" s="20">
        <f t="shared" si="18"/>
        <v>183.86991983843251</v>
      </c>
      <c r="K40" s="20">
        <f t="shared" si="18"/>
        <v>191.22471663196984</v>
      </c>
      <c r="L40" s="20">
        <f t="shared" si="18"/>
        <v>198.87370529724859</v>
      </c>
      <c r="M40" s="20">
        <f t="shared" si="18"/>
        <v>206.82865350913855</v>
      </c>
    </row>
    <row r="41" spans="1:13" x14ac:dyDescent="0.25">
      <c r="A41" s="4" t="s">
        <v>33</v>
      </c>
      <c r="B41" s="5">
        <v>5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20.150356164383563</v>
      </c>
      <c r="F41" s="20">
        <f t="shared" si="19"/>
        <v>23.575916712328766</v>
      </c>
      <c r="G41" s="20">
        <f t="shared" si="19"/>
        <v>27.243281534246577</v>
      </c>
      <c r="H41" s="20">
        <f t="shared" si="19"/>
        <v>28.333012795616444</v>
      </c>
      <c r="I41" s="20">
        <f t="shared" si="19"/>
        <v>29.466333307441104</v>
      </c>
      <c r="J41" s="20">
        <f t="shared" si="19"/>
        <v>30.64498663973875</v>
      </c>
      <c r="K41" s="20">
        <f t="shared" si="19"/>
        <v>31.870786105328303</v>
      </c>
      <c r="L41" s="20">
        <f t="shared" si="19"/>
        <v>33.145617549541434</v>
      </c>
      <c r="M41" s="20">
        <f t="shared" si="19"/>
        <v>34.471442251523094</v>
      </c>
    </row>
    <row r="42" spans="1:13" x14ac:dyDescent="0.25">
      <c r="A42" s="4" t="s">
        <v>34</v>
      </c>
      <c r="B42" s="5">
        <v>20</v>
      </c>
      <c r="C42" s="9" t="str">
        <f>CUR_NAME</f>
        <v>млн руб.</v>
      </c>
      <c r="D42" s="20">
        <f t="shared" si="19"/>
        <v>0</v>
      </c>
      <c r="E42" s="20">
        <f t="shared" si="19"/>
        <v>80.601424657534253</v>
      </c>
      <c r="F42" s="20">
        <f t="shared" si="19"/>
        <v>94.303666849315064</v>
      </c>
      <c r="G42" s="20">
        <f t="shared" si="19"/>
        <v>108.97312613698631</v>
      </c>
      <c r="H42" s="20">
        <f t="shared" si="19"/>
        <v>113.33205118246578</v>
      </c>
      <c r="I42" s="20">
        <f t="shared" si="19"/>
        <v>117.86533322976442</v>
      </c>
      <c r="J42" s="20">
        <f t="shared" si="19"/>
        <v>122.579946558955</v>
      </c>
      <c r="K42" s="20">
        <f t="shared" si="19"/>
        <v>127.48314442131321</v>
      </c>
      <c r="L42" s="20">
        <f t="shared" si="19"/>
        <v>132.58247019816574</v>
      </c>
      <c r="M42" s="20">
        <f t="shared" si="19"/>
        <v>137.88576900609237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60.451068493150686</v>
      </c>
      <c r="F44" s="20">
        <f t="shared" ref="F44:M44" si="20">F40+F41-F42</f>
        <v>70.727750136986302</v>
      </c>
      <c r="G44" s="20">
        <f t="shared" si="20"/>
        <v>81.729844602739774</v>
      </c>
      <c r="H44" s="20">
        <f t="shared" si="20"/>
        <v>84.999038386849335</v>
      </c>
      <c r="I44" s="20">
        <f t="shared" si="20"/>
        <v>88.398999922323299</v>
      </c>
      <c r="J44" s="20">
        <f t="shared" si="20"/>
        <v>91.934959919216269</v>
      </c>
      <c r="K44" s="20">
        <f t="shared" si="20"/>
        <v>95.612358315984935</v>
      </c>
      <c r="L44" s="20">
        <f t="shared" si="20"/>
        <v>99.436852648624296</v>
      </c>
      <c r="M44" s="20">
        <f t="shared" si="20"/>
        <v>103.41432675456926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60.451068493150686</v>
      </c>
      <c r="F45" s="20">
        <f t="shared" ref="F45:M45" si="21">F44-E44</f>
        <v>10.276681643835616</v>
      </c>
      <c r="G45" s="20">
        <f t="shared" si="21"/>
        <v>11.002094465753473</v>
      </c>
      <c r="H45" s="20">
        <f t="shared" si="21"/>
        <v>3.2691937841095609</v>
      </c>
      <c r="I45" s="20">
        <f t="shared" si="21"/>
        <v>3.3999615354739632</v>
      </c>
      <c r="J45" s="20">
        <f t="shared" si="21"/>
        <v>3.53595999689297</v>
      </c>
      <c r="K45" s="20">
        <f t="shared" si="21"/>
        <v>3.6773983967686661</v>
      </c>
      <c r="L45" s="20">
        <f t="shared" si="21"/>
        <v>3.824494332639361</v>
      </c>
      <c r="M45" s="20">
        <f t="shared" si="21"/>
        <v>3.9774741059449639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1.25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2125</v>
      </c>
      <c r="C51" s="9" t="str">
        <f>CUR_NAME</f>
        <v>млн руб.</v>
      </c>
      <c r="D51" s="20">
        <f>$B$49*$B$6*D50</f>
        <v>637.5</v>
      </c>
      <c r="E51" s="20">
        <f t="shared" ref="E51:M51" si="23">$B$49*$B$6*E50</f>
        <v>1487.5</v>
      </c>
      <c r="F51" s="20">
        <f t="shared" si="23"/>
        <v>0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223.12500000000003</v>
      </c>
      <c r="E53" s="20">
        <f t="shared" ref="E53:M53" si="24">E$51*$B53</f>
        <v>520.625</v>
      </c>
      <c r="F53" s="20">
        <f t="shared" si="24"/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382.5</v>
      </c>
      <c r="E54" s="20">
        <f t="shared" si="25"/>
        <v>892.5</v>
      </c>
      <c r="F54" s="20">
        <f t="shared" si="25"/>
        <v>0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31.875</v>
      </c>
      <c r="E55" s="20">
        <f t="shared" si="25"/>
        <v>74.375</v>
      </c>
      <c r="F55" s="20">
        <f t="shared" si="25"/>
        <v>0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223.12500000000003</v>
      </c>
      <c r="E58" s="20">
        <f>D58+E53</f>
        <v>743.75</v>
      </c>
      <c r="F58" s="20">
        <f t="shared" ref="F58:M58" si="26">E58+F53</f>
        <v>743.75</v>
      </c>
      <c r="G58" s="20">
        <f t="shared" si="26"/>
        <v>743.75</v>
      </c>
      <c r="H58" s="20">
        <f t="shared" si="26"/>
        <v>743.75</v>
      </c>
      <c r="I58" s="20">
        <f t="shared" si="26"/>
        <v>743.75</v>
      </c>
      <c r="J58" s="20">
        <f t="shared" si="26"/>
        <v>743.75</v>
      </c>
      <c r="K58" s="20">
        <f t="shared" si="26"/>
        <v>743.75</v>
      </c>
      <c r="L58" s="20">
        <f t="shared" si="26"/>
        <v>743.75</v>
      </c>
      <c r="M58" s="20">
        <f t="shared" si="26"/>
        <v>743.75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382.5</v>
      </c>
      <c r="E59" s="20">
        <f t="shared" ref="E59:M59" si="28">D59+E54</f>
        <v>1275</v>
      </c>
      <c r="F59" s="20">
        <f t="shared" si="28"/>
        <v>1275</v>
      </c>
      <c r="G59" s="20">
        <f t="shared" si="28"/>
        <v>1275</v>
      </c>
      <c r="H59" s="20">
        <f t="shared" si="28"/>
        <v>1275</v>
      </c>
      <c r="I59" s="20">
        <f t="shared" si="28"/>
        <v>1275</v>
      </c>
      <c r="J59" s="20">
        <f t="shared" si="28"/>
        <v>1275</v>
      </c>
      <c r="K59" s="20">
        <f t="shared" si="28"/>
        <v>1275</v>
      </c>
      <c r="L59" s="20">
        <f t="shared" si="28"/>
        <v>1275</v>
      </c>
      <c r="M59" s="20">
        <f t="shared" si="28"/>
        <v>1275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31.875</v>
      </c>
      <c r="E60" s="20">
        <f t="shared" ref="E60:M60" si="29">D60+E55</f>
        <v>106.25</v>
      </c>
      <c r="F60" s="20">
        <f t="shared" si="29"/>
        <v>106.25</v>
      </c>
      <c r="G60" s="20">
        <f t="shared" si="29"/>
        <v>106.25</v>
      </c>
      <c r="H60" s="20">
        <f t="shared" si="29"/>
        <v>106.25</v>
      </c>
      <c r="I60" s="20">
        <f t="shared" si="29"/>
        <v>106.25</v>
      </c>
      <c r="J60" s="20">
        <f t="shared" si="29"/>
        <v>106.25</v>
      </c>
      <c r="K60" s="20">
        <f t="shared" si="29"/>
        <v>106.25</v>
      </c>
      <c r="L60" s="20">
        <f t="shared" si="29"/>
        <v>106.25</v>
      </c>
      <c r="M60" s="20">
        <f t="shared" si="29"/>
        <v>106.25</v>
      </c>
    </row>
    <row r="62" spans="1:13" x14ac:dyDescent="0.25">
      <c r="A62" s="4" t="s">
        <v>47</v>
      </c>
      <c r="B62" s="4">
        <f>MATCH(0, D50:M50, 0)</f>
        <v>3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37.1875</v>
      </c>
      <c r="G64" s="20">
        <f t="shared" si="30"/>
        <v>37.1875</v>
      </c>
      <c r="H64" s="20">
        <f t="shared" si="30"/>
        <v>37.1875</v>
      </c>
      <c r="I64" s="20">
        <f t="shared" si="30"/>
        <v>37.1875</v>
      </c>
      <c r="J64" s="20">
        <f t="shared" si="30"/>
        <v>37.1875</v>
      </c>
      <c r="K64" s="20">
        <f t="shared" si="30"/>
        <v>37.1875</v>
      </c>
      <c r="L64" s="20">
        <f t="shared" si="30"/>
        <v>37.1875</v>
      </c>
      <c r="M64" s="20">
        <f t="shared" si="30"/>
        <v>37.1875</v>
      </c>
    </row>
    <row r="65" spans="1:13" x14ac:dyDescent="0.25">
      <c r="A65" s="4" t="s">
        <v>43</v>
      </c>
      <c r="B65" s="5">
        <v>20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63.75</v>
      </c>
      <c r="G65" s="20">
        <f t="shared" si="32"/>
        <v>63.75</v>
      </c>
      <c r="H65" s="20">
        <f t="shared" si="32"/>
        <v>63.75</v>
      </c>
      <c r="I65" s="20">
        <f t="shared" si="32"/>
        <v>63.75</v>
      </c>
      <c r="J65" s="20">
        <f t="shared" si="32"/>
        <v>63.75</v>
      </c>
      <c r="K65" s="20">
        <f t="shared" si="32"/>
        <v>63.75</v>
      </c>
      <c r="L65" s="20">
        <f t="shared" si="32"/>
        <v>63.75</v>
      </c>
      <c r="M65" s="20">
        <f t="shared" si="32"/>
        <v>63.75</v>
      </c>
    </row>
    <row r="66" spans="1:13" x14ac:dyDescent="0.25">
      <c r="A66" s="4" t="s">
        <v>44</v>
      </c>
      <c r="B66" s="5">
        <v>10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10.625</v>
      </c>
      <c r="G66" s="20">
        <f t="shared" si="32"/>
        <v>10.625</v>
      </c>
      <c r="H66" s="20">
        <f t="shared" si="32"/>
        <v>10.625</v>
      </c>
      <c r="I66" s="20">
        <f t="shared" si="32"/>
        <v>10.625</v>
      </c>
      <c r="J66" s="20">
        <f t="shared" si="32"/>
        <v>10.625</v>
      </c>
      <c r="K66" s="20">
        <f t="shared" si="32"/>
        <v>10.625</v>
      </c>
      <c r="L66" s="20">
        <f t="shared" si="32"/>
        <v>10.625</v>
      </c>
      <c r="M66" s="20">
        <f t="shared" si="32"/>
        <v>10.625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37.1875</v>
      </c>
      <c r="G69" s="20">
        <f t="shared" si="33"/>
        <v>74.375</v>
      </c>
      <c r="H69" s="20">
        <f t="shared" si="33"/>
        <v>111.5625</v>
      </c>
      <c r="I69" s="20">
        <f t="shared" si="33"/>
        <v>148.75</v>
      </c>
      <c r="J69" s="20">
        <f t="shared" si="33"/>
        <v>185.9375</v>
      </c>
      <c r="K69" s="20">
        <f t="shared" si="33"/>
        <v>223.125</v>
      </c>
      <c r="L69" s="20">
        <f t="shared" si="33"/>
        <v>260.3125</v>
      </c>
      <c r="M69" s="20">
        <f t="shared" si="33"/>
        <v>297.5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63.75</v>
      </c>
      <c r="G70" s="20">
        <f t="shared" si="35"/>
        <v>127.5</v>
      </c>
      <c r="H70" s="20">
        <f t="shared" si="35"/>
        <v>191.25</v>
      </c>
      <c r="I70" s="20">
        <f t="shared" si="35"/>
        <v>255</v>
      </c>
      <c r="J70" s="20">
        <f t="shared" si="35"/>
        <v>318.75</v>
      </c>
      <c r="K70" s="20">
        <f t="shared" si="35"/>
        <v>382.5</v>
      </c>
      <c r="L70" s="20">
        <f t="shared" si="35"/>
        <v>446.25</v>
      </c>
      <c r="M70" s="20">
        <f t="shared" si="35"/>
        <v>510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10.625</v>
      </c>
      <c r="G71" s="20">
        <f t="shared" si="35"/>
        <v>21.25</v>
      </c>
      <c r="H71" s="20">
        <f t="shared" si="35"/>
        <v>31.875</v>
      </c>
      <c r="I71" s="20">
        <f t="shared" si="35"/>
        <v>42.5</v>
      </c>
      <c r="J71" s="20">
        <f t="shared" si="35"/>
        <v>53.125</v>
      </c>
      <c r="K71" s="20">
        <f t="shared" si="35"/>
        <v>63.75</v>
      </c>
      <c r="L71" s="20">
        <f t="shared" si="35"/>
        <v>74.375</v>
      </c>
      <c r="M71" s="20">
        <f t="shared" si="35"/>
        <v>85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223.12500000000003</v>
      </c>
      <c r="E74" s="20">
        <f t="shared" ref="E74:M74" si="36">E58-E69</f>
        <v>743.75</v>
      </c>
      <c r="F74" s="20">
        <f t="shared" si="36"/>
        <v>706.5625</v>
      </c>
      <c r="G74" s="20">
        <f t="shared" si="36"/>
        <v>669.375</v>
      </c>
      <c r="H74" s="20">
        <f t="shared" si="36"/>
        <v>632.1875</v>
      </c>
      <c r="I74" s="20">
        <f t="shared" si="36"/>
        <v>595</v>
      </c>
      <c r="J74" s="20">
        <f t="shared" si="36"/>
        <v>557.8125</v>
      </c>
      <c r="K74" s="20">
        <f t="shared" si="36"/>
        <v>520.625</v>
      </c>
      <c r="L74" s="20">
        <f t="shared" si="36"/>
        <v>483.4375</v>
      </c>
      <c r="M74" s="20">
        <f t="shared" si="36"/>
        <v>446.25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382.5</v>
      </c>
      <c r="E75" s="20">
        <f t="shared" si="37"/>
        <v>1275</v>
      </c>
      <c r="F75" s="20">
        <f t="shared" si="37"/>
        <v>1211.25</v>
      </c>
      <c r="G75" s="20">
        <f t="shared" si="37"/>
        <v>1147.5</v>
      </c>
      <c r="H75" s="20">
        <f t="shared" si="37"/>
        <v>1083.75</v>
      </c>
      <c r="I75" s="20">
        <f t="shared" si="37"/>
        <v>1020</v>
      </c>
      <c r="J75" s="20">
        <f t="shared" si="37"/>
        <v>956.25</v>
      </c>
      <c r="K75" s="20">
        <f t="shared" si="37"/>
        <v>892.5</v>
      </c>
      <c r="L75" s="20">
        <f t="shared" si="37"/>
        <v>828.75</v>
      </c>
      <c r="M75" s="20">
        <f t="shared" si="37"/>
        <v>765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31.875</v>
      </c>
      <c r="E76" s="20">
        <f t="shared" si="37"/>
        <v>106.25</v>
      </c>
      <c r="F76" s="20">
        <f t="shared" si="37"/>
        <v>95.625</v>
      </c>
      <c r="G76" s="20">
        <f t="shared" si="37"/>
        <v>85</v>
      </c>
      <c r="H76" s="20">
        <f t="shared" si="37"/>
        <v>74.375</v>
      </c>
      <c r="I76" s="20">
        <f t="shared" si="37"/>
        <v>63.75</v>
      </c>
      <c r="J76" s="20">
        <f t="shared" si="37"/>
        <v>53.125</v>
      </c>
      <c r="K76" s="20">
        <f t="shared" si="37"/>
        <v>42.5</v>
      </c>
      <c r="L76" s="20">
        <f t="shared" si="37"/>
        <v>31.875</v>
      </c>
      <c r="M76" s="20">
        <f t="shared" si="37"/>
        <v>21.25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0.2</v>
      </c>
      <c r="C80" s="9" t="s">
        <v>11</v>
      </c>
    </row>
    <row r="81" spans="1:13" x14ac:dyDescent="0.25">
      <c r="A81" s="4" t="s">
        <v>52</v>
      </c>
      <c r="B81" s="26">
        <f>1-B80</f>
        <v>0.8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127.5</v>
      </c>
      <c r="E83" s="7">
        <f t="shared" ref="E83:M83" si="39">E51*$B$80</f>
        <v>297.5</v>
      </c>
      <c r="F83" s="7">
        <f t="shared" si="39"/>
        <v>0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127.5</v>
      </c>
      <c r="E84" s="7">
        <f>D84+E83</f>
        <v>425</v>
      </c>
      <c r="F84" s="7">
        <f t="shared" ref="F84:M84" si="40">E84+F83</f>
        <v>425</v>
      </c>
      <c r="G84" s="7">
        <f t="shared" si="40"/>
        <v>425</v>
      </c>
      <c r="H84" s="7">
        <f t="shared" si="40"/>
        <v>425</v>
      </c>
      <c r="I84" s="7">
        <f t="shared" si="40"/>
        <v>425</v>
      </c>
      <c r="J84" s="7">
        <f t="shared" si="40"/>
        <v>425</v>
      </c>
      <c r="K84" s="7">
        <f t="shared" si="40"/>
        <v>425</v>
      </c>
      <c r="L84" s="7">
        <f t="shared" si="40"/>
        <v>425</v>
      </c>
      <c r="M84" s="7">
        <f t="shared" si="40"/>
        <v>425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0.1</v>
      </c>
      <c r="F85" s="24">
        <v>0.1</v>
      </c>
      <c r="G85" s="24">
        <v>0.1</v>
      </c>
      <c r="H85" s="24">
        <v>0.1</v>
      </c>
      <c r="I85" s="24">
        <v>0.1</v>
      </c>
      <c r="J85" s="24">
        <v>0.1</v>
      </c>
      <c r="K85" s="24">
        <v>0.1</v>
      </c>
      <c r="L85" s="24">
        <v>0.1</v>
      </c>
      <c r="M85" s="24">
        <v>0.1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1">MAX(E123*E85,0)</f>
        <v>11.95688017004372</v>
      </c>
      <c r="F86" s="20">
        <f t="shared" ca="1" si="41"/>
        <v>6.4982266820437067</v>
      </c>
      <c r="G86" s="20">
        <f t="shared" ca="1" si="41"/>
        <v>10.535694813882053</v>
      </c>
      <c r="H86" s="20">
        <f t="shared" ca="1" si="41"/>
        <v>12.125337368409596</v>
      </c>
      <c r="I86" s="20">
        <f t="shared" ca="1" si="41"/>
        <v>13.828638656697644</v>
      </c>
      <c r="J86" s="20">
        <f t="shared" ca="1" si="41"/>
        <v>15.63056386757205</v>
      </c>
      <c r="K86" s="20">
        <f t="shared" ca="1" si="41"/>
        <v>17.536422905692071</v>
      </c>
      <c r="L86" s="20">
        <f t="shared" ca="1" si="41"/>
        <v>19.551797219402815</v>
      </c>
      <c r="M86" s="20">
        <f t="shared" ca="1" si="41"/>
        <v>21.682553226474152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542.00921052631588</v>
      </c>
      <c r="E88" s="20">
        <f t="shared" ref="E88:M88" ca="1" si="42">IF(E1&lt;$B$62, MAX(-E145+E138,0), 0)</f>
        <v>1142.8391469627572</v>
      </c>
      <c r="F88" s="20">
        <f t="shared" si="42"/>
        <v>0</v>
      </c>
      <c r="G88" s="20">
        <f t="shared" si="42"/>
        <v>0</v>
      </c>
      <c r="H88" s="20">
        <f t="shared" si="42"/>
        <v>0</v>
      </c>
      <c r="I88" s="20">
        <f t="shared" si="42"/>
        <v>0</v>
      </c>
      <c r="J88" s="20">
        <f t="shared" si="42"/>
        <v>0</v>
      </c>
      <c r="K88" s="20">
        <f t="shared" si="42"/>
        <v>0</v>
      </c>
      <c r="L88" s="20">
        <f t="shared" si="42"/>
        <v>0</v>
      </c>
      <c r="M88" s="20">
        <f t="shared" si="42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3">IF(E1&gt;=$B$62, MIN(MAX(E145-E139,0), E90, (E130-E120+E135)/$B$94+E120), 0)</f>
        <v>0</v>
      </c>
      <c r="F89" s="20">
        <f t="shared" ca="1" si="43"/>
        <v>82.764584159583094</v>
      </c>
      <c r="G89" s="20">
        <f t="shared" ca="1" si="43"/>
        <v>110.57683955988654</v>
      </c>
      <c r="H89" s="20">
        <f t="shared" ca="1" si="43"/>
        <v>128.17267103716421</v>
      </c>
      <c r="I89" s="20">
        <f t="shared" ca="1" si="43"/>
        <v>141.57704564212759</v>
      </c>
      <c r="J89" s="20">
        <f t="shared" ca="1" si="43"/>
        <v>155.8588321677158</v>
      </c>
      <c r="K89" s="20">
        <f t="shared" ca="1" si="43"/>
        <v>171.06791402471868</v>
      </c>
      <c r="L89" s="20">
        <f t="shared" ca="1" si="43"/>
        <v>187.25681072565257</v>
      </c>
      <c r="M89" s="20">
        <f t="shared" ca="1" si="43"/>
        <v>204.48081110633606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542.00921052631588</v>
      </c>
      <c r="E90" s="20">
        <f ca="1">D91+E88</f>
        <v>1684.8483574890731</v>
      </c>
      <c r="F90" s="20">
        <f t="shared" ref="F90:M90" ca="1" si="44">E91+F88</f>
        <v>1684.8483574890731</v>
      </c>
      <c r="G90" s="20">
        <f t="shared" ca="1" si="44"/>
        <v>1602.08377332949</v>
      </c>
      <c r="H90" s="20">
        <f t="shared" ca="1" si="44"/>
        <v>1491.5069337696034</v>
      </c>
      <c r="I90" s="20">
        <f t="shared" ca="1" si="44"/>
        <v>1363.3342627324405</v>
      </c>
      <c r="J90" s="20">
        <f t="shared" ca="1" si="44"/>
        <v>1221.757217090315</v>
      </c>
      <c r="K90" s="20">
        <f t="shared" ca="1" si="44"/>
        <v>1065.89838492237</v>
      </c>
      <c r="L90" s="20">
        <f t="shared" ca="1" si="44"/>
        <v>894.83047089926811</v>
      </c>
      <c r="M90" s="20">
        <f t="shared" ca="1" si="44"/>
        <v>707.57366019149765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542.00921052631588</v>
      </c>
      <c r="E91" s="20">
        <f t="shared" ref="E91:M91" ca="1" si="45">E90-E89</f>
        <v>1684.8483574890731</v>
      </c>
      <c r="F91" s="20">
        <f t="shared" ca="1" si="45"/>
        <v>1602.08377332949</v>
      </c>
      <c r="G91" s="20">
        <f t="shared" ca="1" si="45"/>
        <v>1491.5069337696034</v>
      </c>
      <c r="H91" s="20">
        <f t="shared" ca="1" si="45"/>
        <v>1363.3342627324391</v>
      </c>
      <c r="I91" s="20">
        <f t="shared" ca="1" si="45"/>
        <v>1221.7572170903129</v>
      </c>
      <c r="J91" s="20">
        <f t="shared" ca="1" si="45"/>
        <v>1065.8983849225992</v>
      </c>
      <c r="K91" s="20">
        <f t="shared" ca="1" si="45"/>
        <v>894.83047089765137</v>
      </c>
      <c r="L91" s="20">
        <f t="shared" ca="1" si="45"/>
        <v>707.57366017361551</v>
      </c>
      <c r="M91" s="20">
        <f t="shared" ca="1" si="45"/>
        <v>503.09284908516156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6">$B$92</f>
        <v>0.05</v>
      </c>
      <c r="F92" s="27">
        <f t="shared" si="46"/>
        <v>0.05</v>
      </c>
      <c r="G92" s="27">
        <f t="shared" si="46"/>
        <v>0.05</v>
      </c>
      <c r="H92" s="27">
        <f t="shared" si="46"/>
        <v>0.05</v>
      </c>
      <c r="I92" s="27">
        <f t="shared" si="46"/>
        <v>0.05</v>
      </c>
      <c r="J92" s="27">
        <f t="shared" si="46"/>
        <v>0.05</v>
      </c>
      <c r="K92" s="27">
        <f t="shared" si="46"/>
        <v>0.05</v>
      </c>
      <c r="L92" s="27">
        <f t="shared" si="46"/>
        <v>0.05</v>
      </c>
      <c r="M92" s="27">
        <f t="shared" si="46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27.100460526315796</v>
      </c>
      <c r="E93" s="20">
        <f t="shared" ref="E93:M93" ca="1" si="47">E90*E92</f>
        <v>84.242417874453665</v>
      </c>
      <c r="F93" s="20">
        <f t="shared" ca="1" si="47"/>
        <v>84.242417874453665</v>
      </c>
      <c r="G93" s="20">
        <f t="shared" ca="1" si="47"/>
        <v>80.104188666474499</v>
      </c>
      <c r="H93" s="20">
        <f t="shared" ca="1" si="47"/>
        <v>74.575346688480167</v>
      </c>
      <c r="I93" s="20">
        <f t="shared" ca="1" si="47"/>
        <v>68.166713136622022</v>
      </c>
      <c r="J93" s="20">
        <f t="shared" ca="1" si="47"/>
        <v>61.087860854515753</v>
      </c>
      <c r="K93" s="20">
        <f t="shared" ca="1" si="47"/>
        <v>53.294919246118504</v>
      </c>
      <c r="L93" s="20">
        <f t="shared" ca="1" si="47"/>
        <v>44.741523544963407</v>
      </c>
      <c r="M93" s="20">
        <f t="shared" ca="1" si="47"/>
        <v>35.378683009574885</v>
      </c>
    </row>
    <row r="94" spans="1:13" x14ac:dyDescent="0.25">
      <c r="A94" s="4" t="s">
        <v>63</v>
      </c>
      <c r="B94" s="5">
        <v>1.5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8">IF(E1&gt;=$B$62, IFERROR((E130-E120+E135)/(-E120-E139), "-"), "-")</f>
        <v>-</v>
      </c>
      <c r="F94" s="12">
        <f t="shared" ca="1" si="48"/>
        <v>1.5</v>
      </c>
      <c r="G94" s="12">
        <f t="shared" ca="1" si="48"/>
        <v>1.5</v>
      </c>
      <c r="H94" s="12">
        <f t="shared" ca="1" si="48"/>
        <v>1.5000000000000053</v>
      </c>
      <c r="I94" s="12">
        <f t="shared" ca="1" si="48"/>
        <v>1.4999999999999745</v>
      </c>
      <c r="J94" s="12">
        <f t="shared" ca="1" si="48"/>
        <v>1.4999999999995355</v>
      </c>
      <c r="K94" s="12">
        <f t="shared" ca="1" si="48"/>
        <v>1.5000000000068521</v>
      </c>
      <c r="L94" s="12">
        <f t="shared" ca="1" si="48"/>
        <v>1.5000000000048623</v>
      </c>
      <c r="M94" s="12">
        <f t="shared" ca="1" si="48"/>
        <v>1.4999999990983333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49">E$2</f>
        <v>Год 2</v>
      </c>
      <c r="F96" s="15" t="str">
        <f t="shared" si="49"/>
        <v>Год 3</v>
      </c>
      <c r="G96" s="15" t="str">
        <f t="shared" si="49"/>
        <v>Год 4</v>
      </c>
      <c r="H96" s="15" t="str">
        <f t="shared" si="49"/>
        <v>Год 5</v>
      </c>
      <c r="I96" s="15" t="str">
        <f t="shared" si="49"/>
        <v>Год 6</v>
      </c>
      <c r="J96" s="15" t="str">
        <f t="shared" si="49"/>
        <v>Год 7</v>
      </c>
      <c r="K96" s="15" t="str">
        <f t="shared" si="49"/>
        <v>Год 8</v>
      </c>
      <c r="L96" s="15" t="str">
        <f t="shared" si="49"/>
        <v>Год 9</v>
      </c>
      <c r="M96" s="15" t="str">
        <f t="shared" si="49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0">MAX(E121*$B$98,0)</f>
        <v>29.892200425109298</v>
      </c>
      <c r="F98" s="20">
        <f t="shared" ca="1" si="50"/>
        <v>16.245566705109265</v>
      </c>
      <c r="G98" s="20">
        <f t="shared" ca="1" si="50"/>
        <v>26.339237034705128</v>
      </c>
      <c r="H98" s="20">
        <f t="shared" ca="1" si="50"/>
        <v>30.313343421023973</v>
      </c>
      <c r="I98" s="20">
        <f t="shared" ca="1" si="50"/>
        <v>34.571596641744371</v>
      </c>
      <c r="J98" s="20">
        <f t="shared" ca="1" si="50"/>
        <v>39.076409668930083</v>
      </c>
      <c r="K98" s="20">
        <f t="shared" ca="1" si="50"/>
        <v>43.841057264195257</v>
      </c>
      <c r="L98" s="20">
        <f t="shared" ca="1" si="50"/>
        <v>48.879493048797862</v>
      </c>
      <c r="M98" s="20">
        <f t="shared" ca="1" si="50"/>
        <v>54.206383068563404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4.9087500000000004</v>
      </c>
      <c r="E99" s="20">
        <f t="shared" ref="E99:M99" si="51">E74*$B$99</f>
        <v>16.362500000000001</v>
      </c>
      <c r="F99" s="20">
        <f t="shared" si="51"/>
        <v>15.544374999999999</v>
      </c>
      <c r="G99" s="20">
        <f t="shared" si="51"/>
        <v>14.726249999999999</v>
      </c>
      <c r="H99" s="20">
        <f t="shared" si="51"/>
        <v>13.908125</v>
      </c>
      <c r="I99" s="20">
        <f t="shared" si="51"/>
        <v>13.09</v>
      </c>
      <c r="J99" s="20">
        <f t="shared" si="51"/>
        <v>12.271875</v>
      </c>
      <c r="K99" s="20">
        <f t="shared" si="51"/>
        <v>11.453749999999999</v>
      </c>
      <c r="L99" s="20">
        <f t="shared" si="51"/>
        <v>10.635624999999999</v>
      </c>
      <c r="M99" s="20">
        <f t="shared" si="51"/>
        <v>9.817499999999999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2">E34*$B$100</f>
        <v>88.258560000000017</v>
      </c>
      <c r="F100" s="20">
        <f t="shared" si="52"/>
        <v>103.26251520000001</v>
      </c>
      <c r="G100" s="20">
        <f t="shared" si="52"/>
        <v>119.32557312000003</v>
      </c>
      <c r="H100" s="20">
        <f t="shared" si="52"/>
        <v>124.09859604480002</v>
      </c>
      <c r="I100" s="20">
        <f t="shared" si="52"/>
        <v>129.06253988659202</v>
      </c>
      <c r="J100" s="20">
        <f t="shared" si="52"/>
        <v>134.22504148205573</v>
      </c>
      <c r="K100" s="20">
        <f t="shared" si="52"/>
        <v>139.59404314133798</v>
      </c>
      <c r="L100" s="20">
        <f t="shared" si="52"/>
        <v>145.17780486699147</v>
      </c>
      <c r="M100" s="20">
        <f t="shared" si="52"/>
        <v>150.98491706167115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3">E34*$B$101</f>
        <v>38.245376000000007</v>
      </c>
      <c r="F101" s="20">
        <f t="shared" si="53"/>
        <v>44.747089920000008</v>
      </c>
      <c r="G101" s="20">
        <f t="shared" si="53"/>
        <v>51.707748352000017</v>
      </c>
      <c r="H101" s="20">
        <f t="shared" si="53"/>
        <v>53.776058286080016</v>
      </c>
      <c r="I101" s="20">
        <f t="shared" si="53"/>
        <v>55.927100617523216</v>
      </c>
      <c r="J101" s="20">
        <f t="shared" si="53"/>
        <v>58.164184642224157</v>
      </c>
      <c r="K101" s="20">
        <f t="shared" si="53"/>
        <v>60.490752027913125</v>
      </c>
      <c r="L101" s="20">
        <f t="shared" si="53"/>
        <v>62.910382109029648</v>
      </c>
      <c r="M101" s="20">
        <f t="shared" si="53"/>
        <v>65.426797393390842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4">E10*$B$103</f>
        <v>294.19520000000006</v>
      </c>
      <c r="F104" s="20">
        <f t="shared" si="54"/>
        <v>344.20838400000002</v>
      </c>
      <c r="G104" s="20">
        <f t="shared" si="54"/>
        <v>397.7519104000001</v>
      </c>
      <c r="H104" s="20">
        <f t="shared" si="54"/>
        <v>413.66198681600008</v>
      </c>
      <c r="I104" s="20">
        <f t="shared" si="54"/>
        <v>430.20846628864012</v>
      </c>
      <c r="J104" s="20">
        <f t="shared" si="54"/>
        <v>447.41680494018578</v>
      </c>
      <c r="K104" s="20">
        <f t="shared" si="54"/>
        <v>465.31347713779326</v>
      </c>
      <c r="L104" s="20">
        <f t="shared" si="54"/>
        <v>483.92601622330494</v>
      </c>
      <c r="M104" s="20">
        <f t="shared" si="54"/>
        <v>503.28305687223724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5">-$B$103*(SUM(E26:E29)-E34)</f>
        <v>-185.34297599999996</v>
      </c>
      <c r="F105" s="20">
        <f t="shared" si="55"/>
        <v>-216.85128192000002</v>
      </c>
      <c r="G105" s="20">
        <f t="shared" si="55"/>
        <v>-250.58370355200009</v>
      </c>
      <c r="H105" s="20">
        <f t="shared" si="55"/>
        <v>-260.6070516940801</v>
      </c>
      <c r="I105" s="20">
        <f t="shared" si="55"/>
        <v>-271.03133376184326</v>
      </c>
      <c r="J105" s="20">
        <f t="shared" si="55"/>
        <v>-281.87258711231692</v>
      </c>
      <c r="K105" s="20">
        <f t="shared" si="55"/>
        <v>-293.14749059680975</v>
      </c>
      <c r="L105" s="20">
        <f t="shared" si="55"/>
        <v>-304.87339022068215</v>
      </c>
      <c r="M105" s="20">
        <f t="shared" si="55"/>
        <v>-317.06832582950938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-127.5</v>
      </c>
      <c r="E106" s="20">
        <f t="shared" ref="E106:M106" si="56">-$B$103*SUM(E53:E55)</f>
        <v>-297.5</v>
      </c>
      <c r="F106" s="20">
        <f t="shared" si="56"/>
        <v>0</v>
      </c>
      <c r="G106" s="20">
        <f t="shared" si="56"/>
        <v>0</v>
      </c>
      <c r="H106" s="20">
        <f t="shared" si="56"/>
        <v>0</v>
      </c>
      <c r="I106" s="20">
        <f t="shared" si="56"/>
        <v>0</v>
      </c>
      <c r="J106" s="20">
        <f t="shared" si="56"/>
        <v>0</v>
      </c>
      <c r="K106" s="20">
        <f t="shared" si="56"/>
        <v>0</v>
      </c>
      <c r="L106" s="20">
        <f t="shared" si="56"/>
        <v>0</v>
      </c>
      <c r="M106" s="20">
        <f t="shared" si="56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-127.5</v>
      </c>
      <c r="E107" s="20">
        <f t="shared" ref="E107:M107" si="57">SUM(E104:E106)</f>
        <v>-188.64777599999991</v>
      </c>
      <c r="F107" s="20">
        <f t="shared" si="57"/>
        <v>127.35710208</v>
      </c>
      <c r="G107" s="20">
        <f t="shared" si="57"/>
        <v>147.16820684800001</v>
      </c>
      <c r="H107" s="20">
        <f t="shared" si="57"/>
        <v>153.05493512191998</v>
      </c>
      <c r="I107" s="20">
        <f t="shared" si="57"/>
        <v>159.17713252679687</v>
      </c>
      <c r="J107" s="20">
        <f t="shared" si="57"/>
        <v>165.54421782786886</v>
      </c>
      <c r="K107" s="20">
        <f t="shared" si="57"/>
        <v>172.16598654098351</v>
      </c>
      <c r="L107" s="20">
        <f t="shared" si="57"/>
        <v>179.05262600262279</v>
      </c>
      <c r="M107" s="20">
        <f t="shared" si="57"/>
        <v>186.21473104272786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49"/>
        <v>Год 2</v>
      </c>
      <c r="F109" s="15" t="str">
        <f t="shared" si="49"/>
        <v>Год 3</v>
      </c>
      <c r="G109" s="15" t="str">
        <f t="shared" si="49"/>
        <v>Год 4</v>
      </c>
      <c r="H109" s="15" t="str">
        <f t="shared" si="49"/>
        <v>Год 5</v>
      </c>
      <c r="I109" s="15" t="str">
        <f t="shared" si="49"/>
        <v>Год 6</v>
      </c>
      <c r="J109" s="15" t="str">
        <f t="shared" si="49"/>
        <v>Год 7</v>
      </c>
      <c r="K109" s="15" t="str">
        <f t="shared" si="49"/>
        <v>Год 8</v>
      </c>
      <c r="L109" s="15" t="str">
        <f t="shared" si="49"/>
        <v>Год 9</v>
      </c>
      <c r="M109" s="15" t="str">
        <f t="shared" si="49"/>
        <v>Год 10</v>
      </c>
    </row>
    <row r="111" spans="1:13" x14ac:dyDescent="0.25">
      <c r="A111" s="4" t="s">
        <v>66</v>
      </c>
      <c r="C111" s="9" t="str">
        <f t="shared" ref="C111:C117" si="58">CUR_NAME</f>
        <v>млн руб.</v>
      </c>
      <c r="D111" s="20">
        <f t="shared" ref="D111:M111" si="59">D10</f>
        <v>0</v>
      </c>
      <c r="E111" s="20">
        <f t="shared" si="59"/>
        <v>1470.9760000000001</v>
      </c>
      <c r="F111" s="20">
        <f t="shared" si="59"/>
        <v>1721.0419200000001</v>
      </c>
      <c r="G111" s="20">
        <f t="shared" si="59"/>
        <v>1988.7595520000004</v>
      </c>
      <c r="H111" s="20">
        <f t="shared" si="59"/>
        <v>2068.3099340800004</v>
      </c>
      <c r="I111" s="20">
        <f t="shared" si="59"/>
        <v>2151.0423314432005</v>
      </c>
      <c r="J111" s="20">
        <f t="shared" si="59"/>
        <v>2237.0840247009287</v>
      </c>
      <c r="K111" s="20">
        <f t="shared" si="59"/>
        <v>2326.5673856889662</v>
      </c>
      <c r="L111" s="20">
        <f t="shared" si="59"/>
        <v>2419.6300811165247</v>
      </c>
      <c r="M111" s="20">
        <f t="shared" si="59"/>
        <v>2516.415284361186</v>
      </c>
    </row>
    <row r="112" spans="1:13" x14ac:dyDescent="0.25">
      <c r="A112" s="4" t="s">
        <v>16</v>
      </c>
      <c r="C112" s="9" t="str">
        <f t="shared" si="58"/>
        <v>млн руб.</v>
      </c>
      <c r="D112" s="20">
        <f t="shared" ref="D112:M112" si="60">-D26</f>
        <v>0</v>
      </c>
      <c r="E112" s="20">
        <f t="shared" si="60"/>
        <v>-1029.6831999999999</v>
      </c>
      <c r="F112" s="20">
        <f t="shared" si="60"/>
        <v>-1204.7293440000001</v>
      </c>
      <c r="G112" s="20">
        <f t="shared" si="60"/>
        <v>-1392.1316864000003</v>
      </c>
      <c r="H112" s="20">
        <f t="shared" si="60"/>
        <v>-1447.8169538560003</v>
      </c>
      <c r="I112" s="20">
        <f t="shared" si="60"/>
        <v>-1505.7296320102403</v>
      </c>
      <c r="J112" s="20">
        <f t="shared" si="60"/>
        <v>-1565.9588172906499</v>
      </c>
      <c r="K112" s="20">
        <f t="shared" si="60"/>
        <v>-1628.5971699822762</v>
      </c>
      <c r="L112" s="20">
        <f t="shared" si="60"/>
        <v>-1693.7410567815673</v>
      </c>
      <c r="M112" s="20">
        <f t="shared" si="60"/>
        <v>-1761.49069905283</v>
      </c>
    </row>
    <row r="113" spans="1:13" x14ac:dyDescent="0.25">
      <c r="A113" s="4" t="s">
        <v>17</v>
      </c>
      <c r="C113" s="9" t="str">
        <f t="shared" si="58"/>
        <v>млн руб.</v>
      </c>
      <c r="D113" s="20">
        <f>-D27</f>
        <v>0</v>
      </c>
      <c r="E113" s="20">
        <f t="shared" ref="E113:M113" si="61">-E27</f>
        <v>-117.67808000000001</v>
      </c>
      <c r="F113" s="20">
        <f t="shared" si="61"/>
        <v>-137.6833536</v>
      </c>
      <c r="G113" s="20">
        <f t="shared" si="61"/>
        <v>-159.10076416000004</v>
      </c>
      <c r="H113" s="20">
        <f t="shared" si="61"/>
        <v>-165.46479472640004</v>
      </c>
      <c r="I113" s="20">
        <f t="shared" si="61"/>
        <v>-172.08338651545606</v>
      </c>
      <c r="J113" s="20">
        <f t="shared" si="61"/>
        <v>-178.9667219760743</v>
      </c>
      <c r="K113" s="20">
        <f t="shared" si="61"/>
        <v>-186.1253908551173</v>
      </c>
      <c r="L113" s="20">
        <f t="shared" si="61"/>
        <v>-193.57040648932198</v>
      </c>
      <c r="M113" s="20">
        <f t="shared" si="61"/>
        <v>-201.31322274889487</v>
      </c>
    </row>
    <row r="114" spans="1:13" x14ac:dyDescent="0.25">
      <c r="A114" s="4" t="s">
        <v>18</v>
      </c>
      <c r="C114" s="9" t="str">
        <f t="shared" si="58"/>
        <v>млн руб.</v>
      </c>
      <c r="D114" s="20">
        <f>-D28</f>
        <v>0</v>
      </c>
      <c r="E114" s="20">
        <f t="shared" ref="E114:M114" si="62">-E28</f>
        <v>-29.419520000000002</v>
      </c>
      <c r="F114" s="20">
        <f t="shared" si="62"/>
        <v>-34.420838400000001</v>
      </c>
      <c r="G114" s="20">
        <f t="shared" si="62"/>
        <v>-39.77519104000001</v>
      </c>
      <c r="H114" s="20">
        <f t="shared" si="62"/>
        <v>-41.366198681600011</v>
      </c>
      <c r="I114" s="20">
        <f t="shared" si="62"/>
        <v>-43.020846628864014</v>
      </c>
      <c r="J114" s="20">
        <f t="shared" si="62"/>
        <v>-44.741680494018574</v>
      </c>
      <c r="K114" s="20">
        <f t="shared" si="62"/>
        <v>-46.531347713779326</v>
      </c>
      <c r="L114" s="20">
        <f t="shared" si="62"/>
        <v>-48.392601622330496</v>
      </c>
      <c r="M114" s="20">
        <f t="shared" si="62"/>
        <v>-50.328305687223718</v>
      </c>
    </row>
    <row r="115" spans="1:13" x14ac:dyDescent="0.25">
      <c r="A115" s="4" t="s">
        <v>19</v>
      </c>
      <c r="C115" s="9" t="str">
        <f t="shared" si="58"/>
        <v>млн руб.</v>
      </c>
      <c r="D115" s="20">
        <f>-D29</f>
        <v>0</v>
      </c>
      <c r="E115" s="20">
        <f t="shared" ref="E115:M115" si="63">-E29</f>
        <v>-44.129280000000001</v>
      </c>
      <c r="F115" s="20">
        <f t="shared" si="63"/>
        <v>-51.631257600000005</v>
      </c>
      <c r="G115" s="20">
        <f t="shared" si="63"/>
        <v>-59.662786560000008</v>
      </c>
      <c r="H115" s="20">
        <f t="shared" si="63"/>
        <v>-62.049298022400009</v>
      </c>
      <c r="I115" s="20">
        <f t="shared" si="63"/>
        <v>-64.53126994329601</v>
      </c>
      <c r="J115" s="20">
        <f t="shared" si="63"/>
        <v>-67.112520741027865</v>
      </c>
      <c r="K115" s="20">
        <f t="shared" si="63"/>
        <v>-69.797021570668988</v>
      </c>
      <c r="L115" s="20">
        <f t="shared" si="63"/>
        <v>-72.588902433495733</v>
      </c>
      <c r="M115" s="20">
        <f t="shared" si="63"/>
        <v>-75.492458530835577</v>
      </c>
    </row>
    <row r="116" spans="1:13" x14ac:dyDescent="0.25">
      <c r="A116" s="4" t="s">
        <v>67</v>
      </c>
      <c r="C116" s="9" t="str">
        <f t="shared" si="58"/>
        <v>млн руб.</v>
      </c>
      <c r="D116" s="20">
        <f t="shared" ref="D116:M116" si="64">-D99</f>
        <v>-4.9087500000000004</v>
      </c>
      <c r="E116" s="20">
        <f t="shared" si="64"/>
        <v>-16.362500000000001</v>
      </c>
      <c r="F116" s="20">
        <f t="shared" si="64"/>
        <v>-15.544374999999999</v>
      </c>
      <c r="G116" s="20">
        <f t="shared" si="64"/>
        <v>-14.726249999999999</v>
      </c>
      <c r="H116" s="20">
        <f t="shared" si="64"/>
        <v>-13.908125</v>
      </c>
      <c r="I116" s="20">
        <f t="shared" si="64"/>
        <v>-13.09</v>
      </c>
      <c r="J116" s="20">
        <f t="shared" si="64"/>
        <v>-12.271875</v>
      </c>
      <c r="K116" s="20">
        <f t="shared" si="64"/>
        <v>-11.453749999999999</v>
      </c>
      <c r="L116" s="20">
        <f t="shared" si="64"/>
        <v>-10.635624999999999</v>
      </c>
      <c r="M116" s="20">
        <f t="shared" si="64"/>
        <v>-9.817499999999999</v>
      </c>
    </row>
    <row r="117" spans="1:13" x14ac:dyDescent="0.25">
      <c r="A117" s="28" t="s">
        <v>68</v>
      </c>
      <c r="C117" s="9" t="str">
        <f t="shared" si="58"/>
        <v>млн руб.</v>
      </c>
      <c r="D117" s="13">
        <f>SUM(D111:D116)</f>
        <v>-4.9087500000000004</v>
      </c>
      <c r="E117" s="13">
        <f t="shared" ref="E117:M117" si="65">SUM(E111:E116)</f>
        <v>233.70342000000016</v>
      </c>
      <c r="F117" s="13">
        <f t="shared" si="65"/>
        <v>277.0327514</v>
      </c>
      <c r="G117" s="13">
        <f t="shared" si="65"/>
        <v>323.36287384000013</v>
      </c>
      <c r="H117" s="13">
        <f t="shared" si="65"/>
        <v>337.70456379360007</v>
      </c>
      <c r="I117" s="13">
        <f t="shared" si="65"/>
        <v>352.58719634534418</v>
      </c>
      <c r="J117" s="13">
        <f t="shared" si="65"/>
        <v>368.03240919915805</v>
      </c>
      <c r="K117" s="13">
        <f t="shared" si="65"/>
        <v>384.06270556712434</v>
      </c>
      <c r="L117" s="13">
        <f t="shared" si="65"/>
        <v>400.70148878980922</v>
      </c>
      <c r="M117" s="13">
        <f t="shared" si="65"/>
        <v>417.97309834140179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6">-SUM(D64:D66)</f>
        <v>0</v>
      </c>
      <c r="E119" s="20">
        <f t="shared" si="66"/>
        <v>0</v>
      </c>
      <c r="F119" s="20">
        <f t="shared" si="66"/>
        <v>-111.5625</v>
      </c>
      <c r="G119" s="20">
        <f t="shared" si="66"/>
        <v>-111.5625</v>
      </c>
      <c r="H119" s="20">
        <f t="shared" si="66"/>
        <v>-111.5625</v>
      </c>
      <c r="I119" s="20">
        <f t="shared" si="66"/>
        <v>-111.5625</v>
      </c>
      <c r="J119" s="20">
        <f t="shared" si="66"/>
        <v>-111.5625</v>
      </c>
      <c r="K119" s="20">
        <f t="shared" si="66"/>
        <v>-111.5625</v>
      </c>
      <c r="L119" s="20">
        <f t="shared" si="66"/>
        <v>-111.5625</v>
      </c>
      <c r="M119" s="20">
        <f t="shared" si="66"/>
        <v>-111.5625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7">-D93</f>
        <v>-27.100460526315796</v>
      </c>
      <c r="E120" s="20">
        <f t="shared" ca="1" si="67"/>
        <v>-84.242417874453665</v>
      </c>
      <c r="F120" s="20">
        <f t="shared" ca="1" si="67"/>
        <v>-84.242417874453665</v>
      </c>
      <c r="G120" s="20">
        <f t="shared" ca="1" si="67"/>
        <v>-80.104188666474499</v>
      </c>
      <c r="H120" s="20">
        <f t="shared" ca="1" si="67"/>
        <v>-74.575346688480167</v>
      </c>
      <c r="I120" s="20">
        <f t="shared" ca="1" si="67"/>
        <v>-68.166713136622022</v>
      </c>
      <c r="J120" s="20">
        <f t="shared" ca="1" si="67"/>
        <v>-61.087860854515753</v>
      </c>
      <c r="K120" s="20">
        <f t="shared" ca="1" si="67"/>
        <v>-53.294919246118504</v>
      </c>
      <c r="L120" s="20">
        <f t="shared" ca="1" si="67"/>
        <v>-44.741523544963407</v>
      </c>
      <c r="M120" s="20">
        <f t="shared" ca="1" si="67"/>
        <v>-35.378683009574885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-32.009210526315798</v>
      </c>
      <c r="E121" s="20">
        <f t="shared" ref="E121:M121" ca="1" si="68">SUM(E117:E120)</f>
        <v>149.46100212554649</v>
      </c>
      <c r="F121" s="20">
        <f t="shared" ca="1" si="68"/>
        <v>81.22783352554633</v>
      </c>
      <c r="G121" s="20">
        <f t="shared" ca="1" si="68"/>
        <v>131.69618517352563</v>
      </c>
      <c r="H121" s="20">
        <f t="shared" ca="1" si="68"/>
        <v>151.56671710511989</v>
      </c>
      <c r="I121" s="20">
        <f t="shared" ca="1" si="68"/>
        <v>172.85798320872215</v>
      </c>
      <c r="J121" s="20">
        <f t="shared" ca="1" si="68"/>
        <v>195.3820483446423</v>
      </c>
      <c r="K121" s="20">
        <f t="shared" ca="1" si="68"/>
        <v>219.20528632100584</v>
      </c>
      <c r="L121" s="20">
        <f t="shared" ca="1" si="68"/>
        <v>244.39746524484582</v>
      </c>
      <c r="M121" s="20">
        <f t="shared" ca="1" si="68"/>
        <v>271.03191533182689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69">-D98</f>
        <v>0</v>
      </c>
      <c r="E122" s="20">
        <f t="shared" ca="1" si="69"/>
        <v>-29.892200425109298</v>
      </c>
      <c r="F122" s="20">
        <f t="shared" ca="1" si="69"/>
        <v>-16.245566705109265</v>
      </c>
      <c r="G122" s="20">
        <f t="shared" ca="1" si="69"/>
        <v>-26.339237034705128</v>
      </c>
      <c r="H122" s="20">
        <f t="shared" ca="1" si="69"/>
        <v>-30.313343421023973</v>
      </c>
      <c r="I122" s="20">
        <f t="shared" ca="1" si="69"/>
        <v>-34.571596641744371</v>
      </c>
      <c r="J122" s="20">
        <f t="shared" ca="1" si="69"/>
        <v>-39.076409668930083</v>
      </c>
      <c r="K122" s="20">
        <f t="shared" ca="1" si="69"/>
        <v>-43.841057264195257</v>
      </c>
      <c r="L122" s="20">
        <f t="shared" ca="1" si="69"/>
        <v>-48.879493048797862</v>
      </c>
      <c r="M122" s="20">
        <f t="shared" ca="1" si="69"/>
        <v>-54.206383068563404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-32.009210526315798</v>
      </c>
      <c r="E123" s="13">
        <f t="shared" ref="E123:M123" ca="1" si="70">SUM(E121:E122)</f>
        <v>119.56880170043719</v>
      </c>
      <c r="F123" s="13">
        <f t="shared" ca="1" si="70"/>
        <v>64.982266820437061</v>
      </c>
      <c r="G123" s="13">
        <f t="shared" ca="1" si="70"/>
        <v>105.35694813882051</v>
      </c>
      <c r="H123" s="13">
        <f t="shared" ca="1" si="70"/>
        <v>121.25337368409592</v>
      </c>
      <c r="I123" s="13">
        <f t="shared" ca="1" si="70"/>
        <v>138.28638656697777</v>
      </c>
      <c r="J123" s="13">
        <f t="shared" ca="1" si="70"/>
        <v>156.3056386757122</v>
      </c>
      <c r="K123" s="13">
        <f t="shared" ca="1" si="70"/>
        <v>175.36422905681059</v>
      </c>
      <c r="L123" s="13">
        <f t="shared" ca="1" si="70"/>
        <v>195.51797219604796</v>
      </c>
      <c r="M123" s="13">
        <f t="shared" ca="1" si="70"/>
        <v>216.82553226326348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1">E$2</f>
        <v>Год 2</v>
      </c>
      <c r="F125" s="15" t="str">
        <f t="shared" si="71"/>
        <v>Год 3</v>
      </c>
      <c r="G125" s="15" t="str">
        <f t="shared" si="71"/>
        <v>Год 4</v>
      </c>
      <c r="H125" s="15" t="str">
        <f t="shared" si="71"/>
        <v>Год 5</v>
      </c>
      <c r="I125" s="15" t="str">
        <f t="shared" si="71"/>
        <v>Год 6</v>
      </c>
      <c r="J125" s="15" t="str">
        <f t="shared" si="71"/>
        <v>Год 7</v>
      </c>
      <c r="K125" s="15" t="str">
        <f t="shared" si="71"/>
        <v>Год 8</v>
      </c>
      <c r="L125" s="15" t="str">
        <f t="shared" si="71"/>
        <v>Год 9</v>
      </c>
      <c r="M125" s="15" t="str">
        <f t="shared" si="71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-32.009210526315798</v>
      </c>
      <c r="E127" s="20">
        <f t="shared" ref="E127:M127" ca="1" si="72">E123</f>
        <v>119.56880170043719</v>
      </c>
      <c r="F127" s="20">
        <f t="shared" ca="1" si="72"/>
        <v>64.982266820437061</v>
      </c>
      <c r="G127" s="20">
        <f t="shared" ca="1" si="72"/>
        <v>105.35694813882051</v>
      </c>
      <c r="H127" s="20">
        <f t="shared" ca="1" si="72"/>
        <v>121.25337368409592</v>
      </c>
      <c r="I127" s="20">
        <f t="shared" ca="1" si="72"/>
        <v>138.28638656697777</v>
      </c>
      <c r="J127" s="20">
        <f t="shared" ca="1" si="72"/>
        <v>156.3056386757122</v>
      </c>
      <c r="K127" s="20">
        <f t="shared" ca="1" si="72"/>
        <v>175.36422905681059</v>
      </c>
      <c r="L127" s="20">
        <f t="shared" ca="1" si="72"/>
        <v>195.51797219604796</v>
      </c>
      <c r="M127" s="20">
        <f t="shared" ca="1" si="72"/>
        <v>216.82553226326348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3">-E119</f>
        <v>0</v>
      </c>
      <c r="F128" s="20">
        <f t="shared" si="73"/>
        <v>111.5625</v>
      </c>
      <c r="G128" s="20">
        <f t="shared" si="73"/>
        <v>111.5625</v>
      </c>
      <c r="H128" s="20">
        <f t="shared" si="73"/>
        <v>111.5625</v>
      </c>
      <c r="I128" s="20">
        <f t="shared" si="73"/>
        <v>111.5625</v>
      </c>
      <c r="J128" s="20">
        <f t="shared" si="73"/>
        <v>111.5625</v>
      </c>
      <c r="K128" s="20">
        <f t="shared" si="73"/>
        <v>111.5625</v>
      </c>
      <c r="L128" s="20">
        <f t="shared" si="73"/>
        <v>111.5625</v>
      </c>
      <c r="M128" s="20">
        <f t="shared" si="73"/>
        <v>111.5625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4">-D45</f>
        <v>0</v>
      </c>
      <c r="E129" s="20">
        <f t="shared" si="74"/>
        <v>-60.451068493150686</v>
      </c>
      <c r="F129" s="20">
        <f t="shared" si="74"/>
        <v>-10.276681643835616</v>
      </c>
      <c r="G129" s="20">
        <f t="shared" si="74"/>
        <v>-11.002094465753473</v>
      </c>
      <c r="H129" s="20">
        <f t="shared" si="74"/>
        <v>-3.2691937841095609</v>
      </c>
      <c r="I129" s="20">
        <f t="shared" si="74"/>
        <v>-3.3999615354739632</v>
      </c>
      <c r="J129" s="20">
        <f t="shared" si="74"/>
        <v>-3.53595999689297</v>
      </c>
      <c r="K129" s="20">
        <f t="shared" si="74"/>
        <v>-3.6773983967686661</v>
      </c>
      <c r="L129" s="20">
        <f t="shared" si="74"/>
        <v>-3.824494332639361</v>
      </c>
      <c r="M129" s="20">
        <f t="shared" si="74"/>
        <v>-3.9774741059449639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-32.009210526315798</v>
      </c>
      <c r="E130" s="13">
        <f t="shared" ref="E130:M130" ca="1" si="75">SUM(E127:E129)</f>
        <v>59.117733207286506</v>
      </c>
      <c r="F130" s="13">
        <f t="shared" ca="1" si="75"/>
        <v>166.26808517660146</v>
      </c>
      <c r="G130" s="13">
        <f t="shared" ca="1" si="75"/>
        <v>205.91735367306705</v>
      </c>
      <c r="H130" s="13">
        <f t="shared" ca="1" si="75"/>
        <v>229.54667989998637</v>
      </c>
      <c r="I130" s="13">
        <f t="shared" ca="1" si="75"/>
        <v>246.44892503150379</v>
      </c>
      <c r="J130" s="13">
        <f t="shared" ca="1" si="75"/>
        <v>264.33217867881922</v>
      </c>
      <c r="K130" s="13">
        <f t="shared" ca="1" si="75"/>
        <v>283.24933066004189</v>
      </c>
      <c r="L130" s="13">
        <f t="shared" ca="1" si="75"/>
        <v>303.25597786340859</v>
      </c>
      <c r="M130" s="13">
        <f t="shared" ca="1" si="75"/>
        <v>324.41055815731852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6">-D53</f>
        <v>-223.12500000000003</v>
      </c>
      <c r="E132" s="20">
        <f t="shared" si="76"/>
        <v>-520.625</v>
      </c>
      <c r="F132" s="20">
        <f t="shared" si="76"/>
        <v>0</v>
      </c>
      <c r="G132" s="20">
        <f t="shared" si="76"/>
        <v>0</v>
      </c>
      <c r="H132" s="20">
        <f t="shared" si="76"/>
        <v>0</v>
      </c>
      <c r="I132" s="20">
        <f t="shared" si="76"/>
        <v>0</v>
      </c>
      <c r="J132" s="20">
        <f t="shared" si="76"/>
        <v>0</v>
      </c>
      <c r="K132" s="20">
        <f t="shared" si="76"/>
        <v>0</v>
      </c>
      <c r="L132" s="20">
        <f t="shared" si="76"/>
        <v>0</v>
      </c>
      <c r="M132" s="20">
        <f t="shared" si="76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-382.5</v>
      </c>
      <c r="E133" s="20">
        <f t="shared" ref="E133:M133" si="77">-E54</f>
        <v>-892.5</v>
      </c>
      <c r="F133" s="20">
        <f t="shared" si="77"/>
        <v>0</v>
      </c>
      <c r="G133" s="20">
        <f t="shared" si="77"/>
        <v>0</v>
      </c>
      <c r="H133" s="20">
        <f t="shared" si="77"/>
        <v>0</v>
      </c>
      <c r="I133" s="20">
        <f t="shared" si="77"/>
        <v>0</v>
      </c>
      <c r="J133" s="20">
        <f t="shared" si="77"/>
        <v>0</v>
      </c>
      <c r="K133" s="20">
        <f t="shared" si="77"/>
        <v>0</v>
      </c>
      <c r="L133" s="20">
        <f t="shared" si="77"/>
        <v>0</v>
      </c>
      <c r="M133" s="20">
        <f t="shared" si="77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-31.875</v>
      </c>
      <c r="E134" s="20">
        <f t="shared" ref="E134:M134" si="78">-E55</f>
        <v>-74.375</v>
      </c>
      <c r="F134" s="20">
        <f t="shared" si="78"/>
        <v>0</v>
      </c>
      <c r="G134" s="20">
        <f t="shared" si="78"/>
        <v>0</v>
      </c>
      <c r="H134" s="20">
        <f t="shared" si="78"/>
        <v>0</v>
      </c>
      <c r="I134" s="20">
        <f t="shared" si="78"/>
        <v>0</v>
      </c>
      <c r="J134" s="20">
        <f t="shared" si="78"/>
        <v>0</v>
      </c>
      <c r="K134" s="20">
        <f t="shared" si="78"/>
        <v>0</v>
      </c>
      <c r="L134" s="20">
        <f t="shared" si="78"/>
        <v>0</v>
      </c>
      <c r="M134" s="20">
        <f t="shared" si="78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-637.5</v>
      </c>
      <c r="E135" s="13">
        <f t="shared" ref="E135:M135" si="79">SUM(E132:E134)</f>
        <v>-1487.5</v>
      </c>
      <c r="F135" s="13">
        <f t="shared" si="79"/>
        <v>0</v>
      </c>
      <c r="G135" s="13">
        <f t="shared" si="79"/>
        <v>0</v>
      </c>
      <c r="H135" s="13">
        <f t="shared" si="79"/>
        <v>0</v>
      </c>
      <c r="I135" s="13">
        <f t="shared" si="79"/>
        <v>0</v>
      </c>
      <c r="J135" s="13">
        <f t="shared" si="79"/>
        <v>0</v>
      </c>
      <c r="K135" s="13">
        <f t="shared" si="79"/>
        <v>0</v>
      </c>
      <c r="L135" s="13">
        <f t="shared" si="79"/>
        <v>0</v>
      </c>
      <c r="M135" s="13">
        <f t="shared" si="79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0">D83</f>
        <v>127.5</v>
      </c>
      <c r="E137" s="20">
        <f t="shared" si="80"/>
        <v>297.5</v>
      </c>
      <c r="F137" s="20">
        <f t="shared" si="80"/>
        <v>0</v>
      </c>
      <c r="G137" s="20">
        <f t="shared" si="80"/>
        <v>0</v>
      </c>
      <c r="H137" s="20">
        <f t="shared" si="80"/>
        <v>0</v>
      </c>
      <c r="I137" s="20">
        <f t="shared" si="80"/>
        <v>0</v>
      </c>
      <c r="J137" s="20">
        <f t="shared" si="80"/>
        <v>0</v>
      </c>
      <c r="K137" s="20">
        <f t="shared" si="80"/>
        <v>0</v>
      </c>
      <c r="L137" s="20">
        <f t="shared" si="80"/>
        <v>0</v>
      </c>
      <c r="M137" s="20">
        <f t="shared" si="80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1">D88</f>
        <v>542.00921052631588</v>
      </c>
      <c r="E138" s="20">
        <f t="shared" ca="1" si="81"/>
        <v>1142.8391469627572</v>
      </c>
      <c r="F138" s="20">
        <f t="shared" si="81"/>
        <v>0</v>
      </c>
      <c r="G138" s="20">
        <f t="shared" si="81"/>
        <v>0</v>
      </c>
      <c r="H138" s="20">
        <f t="shared" si="81"/>
        <v>0</v>
      </c>
      <c r="I138" s="20">
        <f t="shared" si="81"/>
        <v>0</v>
      </c>
      <c r="J138" s="20">
        <f t="shared" si="81"/>
        <v>0</v>
      </c>
      <c r="K138" s="20">
        <f t="shared" si="81"/>
        <v>0</v>
      </c>
      <c r="L138" s="20">
        <f t="shared" si="81"/>
        <v>0</v>
      </c>
      <c r="M138" s="20">
        <f t="shared" si="81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2">-D89</f>
        <v>0</v>
      </c>
      <c r="E139" s="20">
        <f t="shared" si="82"/>
        <v>0</v>
      </c>
      <c r="F139" s="20">
        <f t="shared" ca="1" si="82"/>
        <v>-82.764584159583094</v>
      </c>
      <c r="G139" s="20">
        <f t="shared" ca="1" si="82"/>
        <v>-110.57683955988654</v>
      </c>
      <c r="H139" s="20">
        <f t="shared" ca="1" si="82"/>
        <v>-128.17267103716421</v>
      </c>
      <c r="I139" s="20">
        <f t="shared" ca="1" si="82"/>
        <v>-141.57704564212759</v>
      </c>
      <c r="J139" s="20">
        <f t="shared" ca="1" si="82"/>
        <v>-155.8588321677158</v>
      </c>
      <c r="K139" s="20">
        <f t="shared" ca="1" si="82"/>
        <v>-171.06791402471868</v>
      </c>
      <c r="L139" s="20">
        <f t="shared" ca="1" si="82"/>
        <v>-187.25681072565257</v>
      </c>
      <c r="M139" s="20">
        <f t="shared" ca="1" si="82"/>
        <v>-204.48081110633606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3">-D86</f>
        <v>0</v>
      </c>
      <c r="E140" s="20">
        <f t="shared" ca="1" si="83"/>
        <v>-11.95688017004372</v>
      </c>
      <c r="F140" s="20">
        <f t="shared" ca="1" si="83"/>
        <v>-6.4982266820437067</v>
      </c>
      <c r="G140" s="20">
        <f t="shared" ca="1" si="83"/>
        <v>-10.535694813882053</v>
      </c>
      <c r="H140" s="20">
        <f t="shared" ca="1" si="83"/>
        <v>-12.125337368409596</v>
      </c>
      <c r="I140" s="20">
        <f t="shared" ca="1" si="83"/>
        <v>-13.828638656697644</v>
      </c>
      <c r="J140" s="20">
        <f t="shared" ca="1" si="83"/>
        <v>-15.63056386757205</v>
      </c>
      <c r="K140" s="20">
        <f t="shared" ca="1" si="83"/>
        <v>-17.536422905692071</v>
      </c>
      <c r="L140" s="20">
        <f t="shared" ca="1" si="83"/>
        <v>-19.551797219402815</v>
      </c>
      <c r="M140" s="20">
        <f t="shared" ca="1" si="83"/>
        <v>-21.682553226474152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669.50921052631588</v>
      </c>
      <c r="E141" s="13">
        <f t="shared" ref="E141:M141" ca="1" si="84">SUM(E137:E140)</f>
        <v>1428.3822667927136</v>
      </c>
      <c r="F141" s="13">
        <f t="shared" ca="1" si="84"/>
        <v>-89.262810841626802</v>
      </c>
      <c r="G141" s="13">
        <f t="shared" ca="1" si="84"/>
        <v>-121.1125343737686</v>
      </c>
      <c r="H141" s="13">
        <f t="shared" ca="1" si="84"/>
        <v>-140.2980084055738</v>
      </c>
      <c r="I141" s="13">
        <f t="shared" ca="1" si="84"/>
        <v>-155.40568429882524</v>
      </c>
      <c r="J141" s="13">
        <f t="shared" ca="1" si="84"/>
        <v>-171.48939603528785</v>
      </c>
      <c r="K141" s="13">
        <f t="shared" ca="1" si="84"/>
        <v>-188.60433693041074</v>
      </c>
      <c r="L141" s="13">
        <f t="shared" ca="1" si="84"/>
        <v>-206.80860794505537</v>
      </c>
      <c r="M141" s="13">
        <f t="shared" ca="1" si="84"/>
        <v>-226.1633643328102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5">F130+F135+F141</f>
        <v>77.005274334974658</v>
      </c>
      <c r="G143" s="20">
        <f t="shared" ca="1" si="85"/>
        <v>84.804819299298458</v>
      </c>
      <c r="H143" s="20">
        <f t="shared" ca="1" si="85"/>
        <v>89.248671494412577</v>
      </c>
      <c r="I143" s="20">
        <f t="shared" ca="1" si="85"/>
        <v>91.043240732678555</v>
      </c>
      <c r="J143" s="20">
        <f t="shared" ca="1" si="85"/>
        <v>92.842782643531365</v>
      </c>
      <c r="K143" s="20">
        <f t="shared" ca="1" si="85"/>
        <v>94.644993729631153</v>
      </c>
      <c r="L143" s="20">
        <f t="shared" ca="1" si="85"/>
        <v>96.447369918353218</v>
      </c>
      <c r="M143" s="20">
        <f t="shared" ca="1" si="85"/>
        <v>98.247193824508315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6">E145</f>
        <v>0</v>
      </c>
      <c r="G144" s="20">
        <f t="shared" ca="1" si="86"/>
        <v>77.005274334974658</v>
      </c>
      <c r="H144" s="20">
        <f t="shared" ca="1" si="86"/>
        <v>161.8100936342731</v>
      </c>
      <c r="I144" s="20">
        <f t="shared" ca="1" si="86"/>
        <v>251.05876512868744</v>
      </c>
      <c r="J144" s="20">
        <f t="shared" ca="1" si="86"/>
        <v>342.10200586136483</v>
      </c>
      <c r="K144" s="20">
        <f t="shared" ca="1" si="86"/>
        <v>434.94478850463992</v>
      </c>
      <c r="L144" s="20">
        <f t="shared" ca="1" si="86"/>
        <v>529.58978223649342</v>
      </c>
      <c r="M144" s="20">
        <f t="shared" ca="1" si="86"/>
        <v>626.03715217193496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7">SUM(F143:F144)</f>
        <v>77.005274334974658</v>
      </c>
      <c r="G145" s="20">
        <f t="shared" ca="1" si="87"/>
        <v>161.81009363427313</v>
      </c>
      <c r="H145" s="20">
        <f t="shared" ca="1" si="87"/>
        <v>251.05876512868568</v>
      </c>
      <c r="I145" s="20">
        <f t="shared" ca="1" si="87"/>
        <v>342.10200586136602</v>
      </c>
      <c r="J145" s="20">
        <f t="shared" ca="1" si="87"/>
        <v>434.94478850489622</v>
      </c>
      <c r="K145" s="20">
        <f t="shared" ca="1" si="87"/>
        <v>529.58978223427107</v>
      </c>
      <c r="L145" s="20">
        <f t="shared" ca="1" si="87"/>
        <v>626.03715215484658</v>
      </c>
      <c r="M145" s="20">
        <f t="shared" ca="1" si="87"/>
        <v>724.28434599644334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8">E$2</f>
        <v>Год 2</v>
      </c>
      <c r="F147" s="15" t="str">
        <f t="shared" si="88"/>
        <v>Год 3</v>
      </c>
      <c r="G147" s="15" t="str">
        <f t="shared" si="88"/>
        <v>Год 4</v>
      </c>
      <c r="H147" s="15" t="str">
        <f t="shared" si="88"/>
        <v>Год 5</v>
      </c>
      <c r="I147" s="15" t="str">
        <f t="shared" si="88"/>
        <v>Год 6</v>
      </c>
      <c r="J147" s="15" t="str">
        <f t="shared" si="88"/>
        <v>Год 7</v>
      </c>
      <c r="K147" s="15" t="str">
        <f t="shared" si="88"/>
        <v>Год 8</v>
      </c>
      <c r="L147" s="15" t="str">
        <f t="shared" si="88"/>
        <v>Год 9</v>
      </c>
      <c r="M147" s="15" t="str">
        <f t="shared" si="88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89">D74</f>
        <v>223.12500000000003</v>
      </c>
      <c r="E149" s="20">
        <f t="shared" si="89"/>
        <v>743.75</v>
      </c>
      <c r="F149" s="20">
        <f t="shared" si="89"/>
        <v>706.5625</v>
      </c>
      <c r="G149" s="20">
        <f t="shared" si="89"/>
        <v>669.375</v>
      </c>
      <c r="H149" s="20">
        <f t="shared" si="89"/>
        <v>632.1875</v>
      </c>
      <c r="I149" s="20">
        <f t="shared" si="89"/>
        <v>595</v>
      </c>
      <c r="J149" s="20">
        <f t="shared" si="89"/>
        <v>557.8125</v>
      </c>
      <c r="K149" s="20">
        <f t="shared" si="89"/>
        <v>520.625</v>
      </c>
      <c r="L149" s="20">
        <f t="shared" si="89"/>
        <v>483.4375</v>
      </c>
      <c r="M149" s="20">
        <f t="shared" si="89"/>
        <v>446.25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382.5</v>
      </c>
      <c r="E150" s="20">
        <f t="shared" ref="E150:M150" si="90">E75</f>
        <v>1275</v>
      </c>
      <c r="F150" s="20">
        <f t="shared" si="90"/>
        <v>1211.25</v>
      </c>
      <c r="G150" s="20">
        <f t="shared" si="90"/>
        <v>1147.5</v>
      </c>
      <c r="H150" s="20">
        <f t="shared" si="90"/>
        <v>1083.75</v>
      </c>
      <c r="I150" s="20">
        <f t="shared" si="90"/>
        <v>1020</v>
      </c>
      <c r="J150" s="20">
        <f t="shared" si="90"/>
        <v>956.25</v>
      </c>
      <c r="K150" s="20">
        <f t="shared" si="90"/>
        <v>892.5</v>
      </c>
      <c r="L150" s="20">
        <f t="shared" si="90"/>
        <v>828.75</v>
      </c>
      <c r="M150" s="20">
        <f t="shared" si="90"/>
        <v>765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31.875</v>
      </c>
      <c r="E151" s="20">
        <f t="shared" ref="E151:M151" si="91">E76</f>
        <v>106.25</v>
      </c>
      <c r="F151" s="20">
        <f t="shared" si="91"/>
        <v>95.625</v>
      </c>
      <c r="G151" s="20">
        <f t="shared" si="91"/>
        <v>85</v>
      </c>
      <c r="H151" s="20">
        <f t="shared" si="91"/>
        <v>74.375</v>
      </c>
      <c r="I151" s="20">
        <f t="shared" si="91"/>
        <v>63.75</v>
      </c>
      <c r="J151" s="20">
        <f t="shared" si="91"/>
        <v>53.125</v>
      </c>
      <c r="K151" s="20">
        <f t="shared" si="91"/>
        <v>42.5</v>
      </c>
      <c r="L151" s="20">
        <f t="shared" si="91"/>
        <v>31.875</v>
      </c>
      <c r="M151" s="20">
        <f t="shared" si="91"/>
        <v>21.25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637.5</v>
      </c>
      <c r="E152" s="20">
        <f t="shared" ref="E152:M152" si="92">SUM(E149:E151)</f>
        <v>2125</v>
      </c>
      <c r="F152" s="20">
        <f t="shared" si="92"/>
        <v>2013.4375</v>
      </c>
      <c r="G152" s="20">
        <f t="shared" si="92"/>
        <v>1901.875</v>
      </c>
      <c r="H152" s="20">
        <f t="shared" si="92"/>
        <v>1790.3125</v>
      </c>
      <c r="I152" s="20">
        <f t="shared" si="92"/>
        <v>1678.75</v>
      </c>
      <c r="J152" s="20">
        <f t="shared" si="92"/>
        <v>1567.1875</v>
      </c>
      <c r="K152" s="20">
        <f t="shared" si="92"/>
        <v>1455.625</v>
      </c>
      <c r="L152" s="20">
        <f t="shared" si="92"/>
        <v>1344.0625</v>
      </c>
      <c r="M152" s="20">
        <f t="shared" si="92"/>
        <v>1232.5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3">D41</f>
        <v>0</v>
      </c>
      <c r="E154" s="20">
        <f t="shared" si="93"/>
        <v>20.150356164383563</v>
      </c>
      <c r="F154" s="20">
        <f t="shared" si="93"/>
        <v>23.575916712328766</v>
      </c>
      <c r="G154" s="20">
        <f t="shared" si="93"/>
        <v>27.243281534246577</v>
      </c>
      <c r="H154" s="20">
        <f t="shared" si="93"/>
        <v>28.333012795616444</v>
      </c>
      <c r="I154" s="20">
        <f t="shared" si="93"/>
        <v>29.466333307441104</v>
      </c>
      <c r="J154" s="20">
        <f t="shared" si="93"/>
        <v>30.64498663973875</v>
      </c>
      <c r="K154" s="20">
        <f t="shared" si="93"/>
        <v>31.870786105328303</v>
      </c>
      <c r="L154" s="20">
        <f t="shared" si="93"/>
        <v>33.145617549541434</v>
      </c>
      <c r="M154" s="20">
        <f t="shared" si="93"/>
        <v>34.471442251523094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4">D40</f>
        <v>0</v>
      </c>
      <c r="E155" s="20">
        <f t="shared" si="94"/>
        <v>120.90213698630139</v>
      </c>
      <c r="F155" s="20">
        <f t="shared" si="94"/>
        <v>141.4555002739726</v>
      </c>
      <c r="G155" s="20">
        <f t="shared" si="94"/>
        <v>163.45968920547949</v>
      </c>
      <c r="H155" s="20">
        <f t="shared" si="94"/>
        <v>169.99807677369867</v>
      </c>
      <c r="I155" s="20">
        <f t="shared" si="94"/>
        <v>176.79799984464663</v>
      </c>
      <c r="J155" s="20">
        <f t="shared" si="94"/>
        <v>183.86991983843251</v>
      </c>
      <c r="K155" s="20">
        <f t="shared" si="94"/>
        <v>191.22471663196984</v>
      </c>
      <c r="L155" s="20">
        <f t="shared" si="94"/>
        <v>198.87370529724859</v>
      </c>
      <c r="M155" s="20">
        <f t="shared" si="94"/>
        <v>206.82865350913855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5">E145</f>
        <v>0</v>
      </c>
      <c r="F156" s="20">
        <f t="shared" ca="1" si="95"/>
        <v>77.005274334974658</v>
      </c>
      <c r="G156" s="20">
        <f t="shared" ca="1" si="95"/>
        <v>161.81009363427313</v>
      </c>
      <c r="H156" s="20">
        <f t="shared" ca="1" si="95"/>
        <v>251.05876512868568</v>
      </c>
      <c r="I156" s="20">
        <f t="shared" ca="1" si="95"/>
        <v>342.10200586136602</v>
      </c>
      <c r="J156" s="20">
        <f t="shared" ca="1" si="95"/>
        <v>434.94478850489622</v>
      </c>
      <c r="K156" s="20">
        <f t="shared" ca="1" si="95"/>
        <v>529.58978223427107</v>
      </c>
      <c r="L156" s="20">
        <f t="shared" ca="1" si="95"/>
        <v>626.03715215484658</v>
      </c>
      <c r="M156" s="20">
        <f t="shared" ca="1" si="95"/>
        <v>724.28434599644334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6">SUM(E154:E156)</f>
        <v>141.05249315068494</v>
      </c>
      <c r="F157" s="20">
        <f t="shared" ca="1" si="96"/>
        <v>242.03669132127601</v>
      </c>
      <c r="G157" s="20">
        <f t="shared" ca="1" si="96"/>
        <v>352.51306437399921</v>
      </c>
      <c r="H157" s="20">
        <f t="shared" ca="1" si="96"/>
        <v>449.38985469800082</v>
      </c>
      <c r="I157" s="20">
        <f t="shared" ca="1" si="96"/>
        <v>548.36633901345374</v>
      </c>
      <c r="J157" s="20">
        <f t="shared" ca="1" si="96"/>
        <v>649.45969498306749</v>
      </c>
      <c r="K157" s="20">
        <f t="shared" ca="1" si="96"/>
        <v>752.68528497156922</v>
      </c>
      <c r="L157" s="20">
        <f t="shared" ca="1" si="96"/>
        <v>858.05647500163661</v>
      </c>
      <c r="M157" s="20">
        <f t="shared" ca="1" si="96"/>
        <v>965.58444175710497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637.5</v>
      </c>
      <c r="E159" s="13">
        <f t="shared" ref="E159:M159" ca="1" si="97">E152+E157</f>
        <v>2266.0524931506848</v>
      </c>
      <c r="F159" s="13">
        <f t="shared" ca="1" si="97"/>
        <v>2255.4741913212761</v>
      </c>
      <c r="G159" s="13">
        <f t="shared" ca="1" si="97"/>
        <v>2254.3880643739994</v>
      </c>
      <c r="H159" s="13">
        <f t="shared" ca="1" si="97"/>
        <v>2239.7023546980008</v>
      </c>
      <c r="I159" s="13">
        <f t="shared" ca="1" si="97"/>
        <v>2227.1163390134539</v>
      </c>
      <c r="J159" s="13">
        <f t="shared" ca="1" si="97"/>
        <v>2216.6471949830675</v>
      </c>
      <c r="K159" s="13">
        <f t="shared" ca="1" si="97"/>
        <v>2208.3102849715692</v>
      </c>
      <c r="L159" s="13">
        <f t="shared" ca="1" si="97"/>
        <v>2202.1189750016365</v>
      </c>
      <c r="M159" s="13">
        <f t="shared" ca="1" si="97"/>
        <v>2198.0844417571052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8">D84</f>
        <v>127.5</v>
      </c>
      <c r="E161" s="20">
        <f t="shared" si="98"/>
        <v>425</v>
      </c>
      <c r="F161" s="20">
        <f t="shared" si="98"/>
        <v>425</v>
      </c>
      <c r="G161" s="20">
        <f t="shared" si="98"/>
        <v>425</v>
      </c>
      <c r="H161" s="20">
        <f t="shared" si="98"/>
        <v>425</v>
      </c>
      <c r="I161" s="20">
        <f t="shared" si="98"/>
        <v>425</v>
      </c>
      <c r="J161" s="20">
        <f t="shared" si="98"/>
        <v>425</v>
      </c>
      <c r="K161" s="20">
        <f t="shared" si="98"/>
        <v>425</v>
      </c>
      <c r="L161" s="20">
        <f t="shared" si="98"/>
        <v>425</v>
      </c>
      <c r="M161" s="20">
        <f t="shared" si="98"/>
        <v>425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-32.009210526315798</v>
      </c>
      <c r="E162" s="20">
        <f ca="1">D162+E123+E140</f>
        <v>75.602711004077676</v>
      </c>
      <c r="F162" s="20">
        <f t="shared" ref="F162:M162" ca="1" si="99">E162+F123+F140</f>
        <v>134.08675114247103</v>
      </c>
      <c r="G162" s="20">
        <f t="shared" ca="1" si="99"/>
        <v>228.90800446740948</v>
      </c>
      <c r="H162" s="20">
        <f t="shared" ca="1" si="99"/>
        <v>338.03604078309581</v>
      </c>
      <c r="I162" s="20">
        <f t="shared" ca="1" si="99"/>
        <v>462.4937886933759</v>
      </c>
      <c r="J162" s="20">
        <f t="shared" ca="1" si="99"/>
        <v>603.16886350151606</v>
      </c>
      <c r="K162" s="20">
        <f t="shared" ca="1" si="99"/>
        <v>760.99666965263452</v>
      </c>
      <c r="L162" s="20">
        <f t="shared" ca="1" si="99"/>
        <v>936.96284462927963</v>
      </c>
      <c r="M162" s="20">
        <f t="shared" ca="1" si="99"/>
        <v>1132.105823666069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95.490789473684202</v>
      </c>
      <c r="E163" s="20">
        <f t="shared" ref="E163:M163" ca="1" si="100">SUM(E161:E162)</f>
        <v>500.60271100407766</v>
      </c>
      <c r="F163" s="20">
        <f t="shared" ca="1" si="100"/>
        <v>559.08675114247103</v>
      </c>
      <c r="G163" s="20">
        <f t="shared" ca="1" si="100"/>
        <v>653.90800446740946</v>
      </c>
      <c r="H163" s="20">
        <f t="shared" ca="1" si="100"/>
        <v>763.03604078309581</v>
      </c>
      <c r="I163" s="20">
        <f t="shared" ca="1" si="100"/>
        <v>887.4937886933759</v>
      </c>
      <c r="J163" s="20">
        <f t="shared" ca="1" si="100"/>
        <v>1028.1688635015162</v>
      </c>
      <c r="K163" s="20">
        <f t="shared" ca="1" si="100"/>
        <v>1185.9966696526344</v>
      </c>
      <c r="L163" s="20">
        <f t="shared" ca="1" si="100"/>
        <v>1361.9628446292795</v>
      </c>
      <c r="M163" s="20">
        <f t="shared" ca="1" si="100"/>
        <v>1557.105823666069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1">D91</f>
        <v>542.00921052631588</v>
      </c>
      <c r="E165" s="20">
        <f t="shared" ca="1" si="101"/>
        <v>1684.8483574890731</v>
      </c>
      <c r="F165" s="20">
        <f t="shared" ca="1" si="101"/>
        <v>1602.08377332949</v>
      </c>
      <c r="G165" s="20">
        <f t="shared" ca="1" si="101"/>
        <v>1491.5069337696034</v>
      </c>
      <c r="H165" s="20">
        <f t="shared" ca="1" si="101"/>
        <v>1363.3342627324391</v>
      </c>
      <c r="I165" s="20">
        <f t="shared" ca="1" si="101"/>
        <v>1221.7572170903129</v>
      </c>
      <c r="J165" s="20">
        <f t="shared" ca="1" si="101"/>
        <v>1065.8983849225992</v>
      </c>
      <c r="K165" s="20">
        <f t="shared" ca="1" si="101"/>
        <v>894.83047089765137</v>
      </c>
      <c r="L165" s="20">
        <f t="shared" ca="1" si="101"/>
        <v>707.57366017361551</v>
      </c>
      <c r="M165" s="20">
        <f t="shared" ca="1" si="101"/>
        <v>503.09284908516156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2">D42</f>
        <v>0</v>
      </c>
      <c r="E166" s="20">
        <f t="shared" si="102"/>
        <v>80.601424657534253</v>
      </c>
      <c r="F166" s="20">
        <f t="shared" si="102"/>
        <v>94.303666849315064</v>
      </c>
      <c r="G166" s="20">
        <f t="shared" si="102"/>
        <v>108.97312613698631</v>
      </c>
      <c r="H166" s="20">
        <f t="shared" si="102"/>
        <v>113.33205118246578</v>
      </c>
      <c r="I166" s="20">
        <f t="shared" si="102"/>
        <v>117.86533322976442</v>
      </c>
      <c r="J166" s="20">
        <f t="shared" si="102"/>
        <v>122.579946558955</v>
      </c>
      <c r="K166" s="20">
        <f t="shared" si="102"/>
        <v>127.48314442131321</v>
      </c>
      <c r="L166" s="20">
        <f t="shared" si="102"/>
        <v>132.58247019816574</v>
      </c>
      <c r="M166" s="20">
        <f t="shared" si="102"/>
        <v>137.88576900609237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637.50000000000011</v>
      </c>
      <c r="E168" s="13">
        <f t="shared" ref="E168:M168" ca="1" si="103">E163+E165+E166</f>
        <v>2266.0524931506848</v>
      </c>
      <c r="F168" s="13">
        <f t="shared" ca="1" si="103"/>
        <v>2255.4741913212761</v>
      </c>
      <c r="G168" s="13">
        <f t="shared" ca="1" si="103"/>
        <v>2254.388064373999</v>
      </c>
      <c r="H168" s="13">
        <f t="shared" ca="1" si="103"/>
        <v>2239.7023546980008</v>
      </c>
      <c r="I168" s="13">
        <f t="shared" ca="1" si="103"/>
        <v>2227.1163390134534</v>
      </c>
      <c r="J168" s="13">
        <f t="shared" ca="1" si="103"/>
        <v>2216.6471949830702</v>
      </c>
      <c r="K168" s="13">
        <f t="shared" ca="1" si="103"/>
        <v>2208.3102849715988</v>
      </c>
      <c r="L168" s="13">
        <f t="shared" ca="1" si="103"/>
        <v>2202.1189750010608</v>
      </c>
      <c r="M168" s="13">
        <f t="shared" ca="1" si="103"/>
        <v>2198.0844417573226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4">E159-E168</f>
        <v>0</v>
      </c>
      <c r="F169" s="20">
        <f t="shared" ca="1" si="104"/>
        <v>0</v>
      </c>
      <c r="G169" s="20">
        <f t="shared" ca="1" si="104"/>
        <v>0</v>
      </c>
      <c r="H169" s="20">
        <f t="shared" ca="1" si="104"/>
        <v>0</v>
      </c>
      <c r="I169" s="20">
        <f t="shared" ca="1" si="104"/>
        <v>0</v>
      </c>
      <c r="J169" s="20">
        <f t="shared" ca="1" si="104"/>
        <v>0</v>
      </c>
      <c r="K169" s="20">
        <f t="shared" ca="1" si="104"/>
        <v>-2.9558577807620168E-11</v>
      </c>
      <c r="L169" s="20">
        <f t="shared" ca="1" si="104"/>
        <v>5.7571014622226357E-10</v>
      </c>
      <c r="M169" s="20">
        <f t="shared" ca="1" si="104"/>
        <v>-2.1736923372372985E-10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5">E$2</f>
        <v>Год 2</v>
      </c>
      <c r="F171" s="15" t="str">
        <f t="shared" si="105"/>
        <v>Год 3</v>
      </c>
      <c r="G171" s="15" t="str">
        <f t="shared" si="105"/>
        <v>Год 4</v>
      </c>
      <c r="H171" s="15" t="str">
        <f t="shared" si="105"/>
        <v>Год 5</v>
      </c>
      <c r="I171" s="15" t="str">
        <f t="shared" si="105"/>
        <v>Год 6</v>
      </c>
      <c r="J171" s="15" t="str">
        <f t="shared" si="105"/>
        <v>Год 7</v>
      </c>
      <c r="K171" s="15" t="str">
        <f t="shared" si="105"/>
        <v>Год 8</v>
      </c>
      <c r="L171" s="15" t="str">
        <f t="shared" si="105"/>
        <v>Год 9</v>
      </c>
      <c r="M171" s="15" t="str">
        <f t="shared" si="105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-127.49999999999989</v>
      </c>
      <c r="E173" s="20">
        <f t="shared" ref="E173:M173" ca="1" si="106">E130+E135+E138+E139</f>
        <v>-285.54311982995614</v>
      </c>
      <c r="F173" s="20">
        <f t="shared" ca="1" si="106"/>
        <v>83.503501017018365</v>
      </c>
      <c r="G173" s="20">
        <f t="shared" ca="1" si="106"/>
        <v>95.340514113180518</v>
      </c>
      <c r="H173" s="20">
        <f t="shared" ca="1" si="106"/>
        <v>101.37400886282217</v>
      </c>
      <c r="I173" s="20">
        <f t="shared" ca="1" si="106"/>
        <v>104.8718793893762</v>
      </c>
      <c r="J173" s="20">
        <f t="shared" ca="1" si="106"/>
        <v>108.47334651110341</v>
      </c>
      <c r="K173" s="20">
        <f t="shared" ca="1" si="106"/>
        <v>112.18141663532322</v>
      </c>
      <c r="L173" s="20">
        <f t="shared" ca="1" si="106"/>
        <v>115.99916713775602</v>
      </c>
      <c r="M173" s="20">
        <f t="shared" ca="1" si="106"/>
        <v>119.92974705098246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7">$B$174</f>
        <v>0.15</v>
      </c>
      <c r="F174" s="11">
        <f t="shared" si="107"/>
        <v>0.15</v>
      </c>
      <c r="G174" s="11">
        <f t="shared" si="107"/>
        <v>0.15</v>
      </c>
      <c r="H174" s="11">
        <f t="shared" si="107"/>
        <v>0.15</v>
      </c>
      <c r="I174" s="11">
        <f t="shared" si="107"/>
        <v>0.15</v>
      </c>
      <c r="J174" s="11">
        <f t="shared" si="107"/>
        <v>0.15</v>
      </c>
      <c r="K174" s="11">
        <f t="shared" si="107"/>
        <v>0.15</v>
      </c>
      <c r="L174" s="11">
        <f t="shared" si="107"/>
        <v>0.15</v>
      </c>
      <c r="M174" s="11">
        <f t="shared" si="107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8">E175/(1+E174)</f>
        <v>0.7561436672967865</v>
      </c>
      <c r="G175" s="31">
        <f t="shared" si="108"/>
        <v>0.65751623243198831</v>
      </c>
      <c r="H175" s="31">
        <f t="shared" si="108"/>
        <v>0.57175324559303331</v>
      </c>
      <c r="I175" s="31">
        <f t="shared" si="108"/>
        <v>0.49717673529828987</v>
      </c>
      <c r="J175" s="31">
        <f t="shared" si="108"/>
        <v>0.43232759591155645</v>
      </c>
      <c r="K175" s="31">
        <f t="shared" si="108"/>
        <v>0.37593703992309258</v>
      </c>
      <c r="L175" s="31">
        <f t="shared" si="108"/>
        <v>0.32690177384616748</v>
      </c>
      <c r="M175" s="31">
        <f t="shared" si="108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-127.49999999999989</v>
      </c>
      <c r="E176" s="20">
        <f t="shared" ref="E176:M176" ca="1" si="109">E173*E175</f>
        <v>-248.29836506952711</v>
      </c>
      <c r="F176" s="20">
        <f t="shared" ca="1" si="109"/>
        <v>63.140643491129211</v>
      </c>
      <c r="G176" s="20">
        <f t="shared" ca="1" si="109"/>
        <v>62.687935637827266</v>
      </c>
      <c r="H176" s="20">
        <f t="shared" ca="1" si="109"/>
        <v>57.960918586095495</v>
      </c>
      <c r="I176" s="20">
        <f t="shared" ca="1" si="109"/>
        <v>52.139858619406077</v>
      </c>
      <c r="J176" s="20">
        <f t="shared" ca="1" si="109"/>
        <v>46.89602111762656</v>
      </c>
      <c r="K176" s="20">
        <f t="shared" ca="1" si="109"/>
        <v>42.173149704262585</v>
      </c>
      <c r="L176" s="20">
        <f t="shared" ca="1" si="109"/>
        <v>37.9203335020105</v>
      </c>
      <c r="M176" s="20">
        <f t="shared" ca="1" si="109"/>
        <v>34.091519172076815</v>
      </c>
    </row>
    <row r="178" spans="1:13" x14ac:dyDescent="0.25">
      <c r="A178" s="4" t="s">
        <v>109</v>
      </c>
      <c r="B178" s="32">
        <f ca="1">SUM(D176:M176)</f>
        <v>21.212014760907486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0.16467329596584301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-127.49999999999989</v>
      </c>
      <c r="E181" s="20">
        <f ca="1">D181+E173</f>
        <v>-413.04311982995603</v>
      </c>
      <c r="F181" s="20">
        <f t="shared" ref="F181:M181" ca="1" si="110">E181+F173</f>
        <v>-329.53961881293765</v>
      </c>
      <c r="G181" s="20">
        <f t="shared" ca="1" si="110"/>
        <v>-234.19910469975713</v>
      </c>
      <c r="H181" s="20">
        <f t="shared" ca="1" si="110"/>
        <v>-132.82509583693496</v>
      </c>
      <c r="I181" s="20">
        <f t="shared" ca="1" si="110"/>
        <v>-27.953216447558759</v>
      </c>
      <c r="J181" s="20">
        <f t="shared" ca="1" si="110"/>
        <v>80.520130063544656</v>
      </c>
      <c r="K181" s="20">
        <f t="shared" ca="1" si="110"/>
        <v>192.70154669886787</v>
      </c>
      <c r="L181" s="20">
        <f t="shared" ca="1" si="110"/>
        <v>308.70071383662389</v>
      </c>
      <c r="M181" s="20">
        <f t="shared" ca="1" si="110"/>
        <v>428.63046088760632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-127.49999999999989</v>
      </c>
      <c r="E182" s="20">
        <f ca="1">D182+E176</f>
        <v>-375.79836506952699</v>
      </c>
      <c r="F182" s="20">
        <f t="shared" ref="F182:M182" ca="1" si="111">E182+F176</f>
        <v>-312.6577215783978</v>
      </c>
      <c r="G182" s="20">
        <f t="shared" ca="1" si="111"/>
        <v>-249.96978594057055</v>
      </c>
      <c r="H182" s="20">
        <f t="shared" ca="1" si="111"/>
        <v>-192.00886735447506</v>
      </c>
      <c r="I182" s="20">
        <f t="shared" ca="1" si="111"/>
        <v>-139.86900873506897</v>
      </c>
      <c r="J182" s="20">
        <f t="shared" ca="1" si="111"/>
        <v>-92.972987617442413</v>
      </c>
      <c r="K182" s="20">
        <f t="shared" ca="1" si="111"/>
        <v>-50.799837913179829</v>
      </c>
      <c r="L182" s="20">
        <f t="shared" ca="1" si="111"/>
        <v>-12.879504411169329</v>
      </c>
      <c r="M182" s="20">
        <f t="shared" ca="1" si="111"/>
        <v>21.212014760907486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2021-11-29T15:24:37Z</dcterms:modified>
</cp:coreProperties>
</file>