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Альт инвест\ХМАО\БП Мебель\"/>
    </mc:Choice>
  </mc:AlternateContent>
  <bookViews>
    <workbookView xWindow="-105" yWindow="-105" windowWidth="23250" windowHeight="12570"/>
  </bookViews>
  <sheets>
    <sheet name="Лист1" sheetId="1" r:id="rId1"/>
  </sheets>
  <definedNames>
    <definedName name="CUR_NAME">Лист1!$C$4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2" i="1" l="1"/>
  <c r="C181" i="1"/>
  <c r="C178" i="1"/>
  <c r="C176" i="1"/>
  <c r="M175" i="1"/>
  <c r="L175" i="1"/>
  <c r="K175" i="1"/>
  <c r="J175" i="1"/>
  <c r="I175" i="1"/>
  <c r="H175" i="1"/>
  <c r="G175" i="1"/>
  <c r="F175" i="1"/>
  <c r="E175" i="1"/>
  <c r="M174" i="1"/>
  <c r="L174" i="1"/>
  <c r="K174" i="1"/>
  <c r="J174" i="1"/>
  <c r="I174" i="1"/>
  <c r="H174" i="1"/>
  <c r="G174" i="1"/>
  <c r="F174" i="1"/>
  <c r="E174" i="1"/>
  <c r="D174" i="1"/>
  <c r="C173" i="1"/>
  <c r="M171" i="1"/>
  <c r="L171" i="1"/>
  <c r="K171" i="1"/>
  <c r="J171" i="1"/>
  <c r="I171" i="1"/>
  <c r="H171" i="1"/>
  <c r="G171" i="1"/>
  <c r="F171" i="1"/>
  <c r="E171" i="1"/>
  <c r="D171" i="1"/>
  <c r="C168" i="1"/>
  <c r="C166" i="1"/>
  <c r="C165" i="1"/>
  <c r="C163" i="1"/>
  <c r="C162" i="1"/>
  <c r="C161" i="1"/>
  <c r="C159" i="1"/>
  <c r="C157" i="1"/>
  <c r="C156" i="1"/>
  <c r="C155" i="1"/>
  <c r="C154" i="1"/>
  <c r="C152" i="1"/>
  <c r="C151" i="1"/>
  <c r="C150" i="1"/>
  <c r="C149" i="1"/>
  <c r="M147" i="1"/>
  <c r="L147" i="1"/>
  <c r="K147" i="1"/>
  <c r="J147" i="1"/>
  <c r="I147" i="1"/>
  <c r="H147" i="1"/>
  <c r="G147" i="1"/>
  <c r="F147" i="1"/>
  <c r="E147" i="1"/>
  <c r="D147" i="1"/>
  <c r="C145" i="1"/>
  <c r="C144" i="1"/>
  <c r="C143" i="1"/>
  <c r="C141" i="1"/>
  <c r="C140" i="1"/>
  <c r="C139" i="1"/>
  <c r="M138" i="1"/>
  <c r="L138" i="1"/>
  <c r="K138" i="1"/>
  <c r="J138" i="1"/>
  <c r="I138" i="1"/>
  <c r="H138" i="1"/>
  <c r="G138" i="1"/>
  <c r="F138" i="1"/>
  <c r="C138" i="1"/>
  <c r="C137" i="1"/>
  <c r="C135" i="1"/>
  <c r="C134" i="1"/>
  <c r="C133" i="1"/>
  <c r="C132" i="1"/>
  <c r="C130" i="1"/>
  <c r="C129" i="1"/>
  <c r="C128" i="1"/>
  <c r="C127" i="1"/>
  <c r="M125" i="1"/>
  <c r="L125" i="1"/>
  <c r="K125" i="1"/>
  <c r="J125" i="1"/>
  <c r="I125" i="1"/>
  <c r="H125" i="1"/>
  <c r="G125" i="1"/>
  <c r="F125" i="1"/>
  <c r="E125" i="1"/>
  <c r="D125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M109" i="1"/>
  <c r="L109" i="1"/>
  <c r="K109" i="1"/>
  <c r="J109" i="1"/>
  <c r="I109" i="1"/>
  <c r="H109" i="1"/>
  <c r="G109" i="1"/>
  <c r="F109" i="1"/>
  <c r="E109" i="1"/>
  <c r="D109" i="1"/>
  <c r="C107" i="1"/>
  <c r="C106" i="1"/>
  <c r="C105" i="1"/>
  <c r="M104" i="1"/>
  <c r="C104" i="1"/>
  <c r="C101" i="1"/>
  <c r="C100" i="1"/>
  <c r="C99" i="1"/>
  <c r="C98" i="1"/>
  <c r="M96" i="1"/>
  <c r="L96" i="1"/>
  <c r="K96" i="1"/>
  <c r="J96" i="1"/>
  <c r="I96" i="1"/>
  <c r="H96" i="1"/>
  <c r="G96" i="1"/>
  <c r="F96" i="1"/>
  <c r="E96" i="1"/>
  <c r="D96" i="1"/>
  <c r="E94" i="1"/>
  <c r="D94" i="1"/>
  <c r="C93" i="1"/>
  <c r="M92" i="1"/>
  <c r="L92" i="1"/>
  <c r="K92" i="1"/>
  <c r="J92" i="1"/>
  <c r="I92" i="1"/>
  <c r="H92" i="1"/>
  <c r="G92" i="1"/>
  <c r="F92" i="1"/>
  <c r="E92" i="1"/>
  <c r="D92" i="1"/>
  <c r="C91" i="1"/>
  <c r="C90" i="1"/>
  <c r="E89" i="1"/>
  <c r="E139" i="1" s="1"/>
  <c r="D89" i="1"/>
  <c r="D139" i="1" s="1"/>
  <c r="C89" i="1"/>
  <c r="M88" i="1"/>
  <c r="L88" i="1"/>
  <c r="K88" i="1"/>
  <c r="J88" i="1"/>
  <c r="I88" i="1"/>
  <c r="H88" i="1"/>
  <c r="G88" i="1"/>
  <c r="F88" i="1"/>
  <c r="C88" i="1"/>
  <c r="C86" i="1"/>
  <c r="M85" i="1"/>
  <c r="L85" i="1"/>
  <c r="K85" i="1"/>
  <c r="J85" i="1"/>
  <c r="I85" i="1"/>
  <c r="H85" i="1"/>
  <c r="G85" i="1"/>
  <c r="F85" i="1"/>
  <c r="C84" i="1"/>
  <c r="C83" i="1"/>
  <c r="B81" i="1"/>
  <c r="M78" i="1"/>
  <c r="L78" i="1"/>
  <c r="K78" i="1"/>
  <c r="J78" i="1"/>
  <c r="I78" i="1"/>
  <c r="H78" i="1"/>
  <c r="G78" i="1"/>
  <c r="F78" i="1"/>
  <c r="E78" i="1"/>
  <c r="D78" i="1"/>
  <c r="C76" i="1"/>
  <c r="C75" i="1"/>
  <c r="C74" i="1"/>
  <c r="C71" i="1"/>
  <c r="C70" i="1"/>
  <c r="C69" i="1"/>
  <c r="E66" i="1"/>
  <c r="D66" i="1"/>
  <c r="D71" i="1" s="1"/>
  <c r="C66" i="1"/>
  <c r="E65" i="1"/>
  <c r="D65" i="1"/>
  <c r="D70" i="1" s="1"/>
  <c r="E70" i="1" s="1"/>
  <c r="C65" i="1"/>
  <c r="E64" i="1"/>
  <c r="D64" i="1"/>
  <c r="D69" i="1" s="1"/>
  <c r="C64" i="1"/>
  <c r="B62" i="1"/>
  <c r="C60" i="1"/>
  <c r="C59" i="1"/>
  <c r="C58" i="1"/>
  <c r="B53" i="1"/>
  <c r="M51" i="1"/>
  <c r="M83" i="1" s="1"/>
  <c r="M137" i="1" s="1"/>
  <c r="L51" i="1"/>
  <c r="L83" i="1" s="1"/>
  <c r="L137" i="1" s="1"/>
  <c r="K51" i="1"/>
  <c r="K54" i="1" s="1"/>
  <c r="K133" i="1" s="1"/>
  <c r="J51" i="1"/>
  <c r="J54" i="1" s="1"/>
  <c r="J133" i="1" s="1"/>
  <c r="I51" i="1"/>
  <c r="I83" i="1" s="1"/>
  <c r="I137" i="1" s="1"/>
  <c r="H51" i="1"/>
  <c r="H83" i="1" s="1"/>
  <c r="H137" i="1" s="1"/>
  <c r="G51" i="1"/>
  <c r="G54" i="1" s="1"/>
  <c r="G133" i="1" s="1"/>
  <c r="F51" i="1"/>
  <c r="E51" i="1"/>
  <c r="E55" i="1" s="1"/>
  <c r="E134" i="1" s="1"/>
  <c r="D51" i="1"/>
  <c r="D53" i="1" s="1"/>
  <c r="D132" i="1" s="1"/>
  <c r="C51" i="1"/>
  <c r="B50" i="1"/>
  <c r="M47" i="1"/>
  <c r="L47" i="1"/>
  <c r="K47" i="1"/>
  <c r="J47" i="1"/>
  <c r="I47" i="1"/>
  <c r="H47" i="1"/>
  <c r="G47" i="1"/>
  <c r="F47" i="1"/>
  <c r="E47" i="1"/>
  <c r="D47" i="1"/>
  <c r="C45" i="1"/>
  <c r="C44" i="1"/>
  <c r="I42" i="1"/>
  <c r="I166" i="1" s="1"/>
  <c r="C42" i="1"/>
  <c r="I41" i="1"/>
  <c r="I154" i="1" s="1"/>
  <c r="C41" i="1"/>
  <c r="C40" i="1"/>
  <c r="M38" i="1"/>
  <c r="L38" i="1"/>
  <c r="K38" i="1"/>
  <c r="J38" i="1"/>
  <c r="I38" i="1"/>
  <c r="H38" i="1"/>
  <c r="G38" i="1"/>
  <c r="F38" i="1"/>
  <c r="E38" i="1"/>
  <c r="D38" i="1"/>
  <c r="M35" i="1"/>
  <c r="L35" i="1"/>
  <c r="K35" i="1"/>
  <c r="J35" i="1"/>
  <c r="I35" i="1"/>
  <c r="H35" i="1"/>
  <c r="G35" i="1"/>
  <c r="F35" i="1"/>
  <c r="E35" i="1"/>
  <c r="D35" i="1"/>
  <c r="K34" i="1"/>
  <c r="C34" i="1"/>
  <c r="C33" i="1"/>
  <c r="C32" i="1"/>
  <c r="I29" i="1"/>
  <c r="I115" i="1" s="1"/>
  <c r="C29" i="1"/>
  <c r="C28" i="1"/>
  <c r="C27" i="1"/>
  <c r="G26" i="1"/>
  <c r="G112" i="1" s="1"/>
  <c r="C26" i="1"/>
  <c r="M24" i="1"/>
  <c r="L24" i="1"/>
  <c r="K24" i="1"/>
  <c r="J24" i="1"/>
  <c r="I24" i="1"/>
  <c r="H24" i="1"/>
  <c r="G24" i="1"/>
  <c r="F24" i="1"/>
  <c r="E24" i="1"/>
  <c r="D24" i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M20" i="1"/>
  <c r="L20" i="1"/>
  <c r="K20" i="1"/>
  <c r="J20" i="1"/>
  <c r="I20" i="1"/>
  <c r="H20" i="1"/>
  <c r="G20" i="1"/>
  <c r="F20" i="1"/>
  <c r="E20" i="1"/>
  <c r="D20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M12" i="1"/>
  <c r="L12" i="1"/>
  <c r="K12" i="1"/>
  <c r="J12" i="1"/>
  <c r="I12" i="1"/>
  <c r="H12" i="1"/>
  <c r="G12" i="1"/>
  <c r="F12" i="1"/>
  <c r="E12" i="1"/>
  <c r="D12" i="1"/>
  <c r="M10" i="1"/>
  <c r="M111" i="1" s="1"/>
  <c r="L10" i="1"/>
  <c r="L26" i="1" s="1"/>
  <c r="L112" i="1" s="1"/>
  <c r="K10" i="1"/>
  <c r="J10" i="1"/>
  <c r="J111" i="1" s="1"/>
  <c r="I10" i="1"/>
  <c r="I111" i="1" s="1"/>
  <c r="H10" i="1"/>
  <c r="H26" i="1" s="1"/>
  <c r="H112" i="1" s="1"/>
  <c r="G10" i="1"/>
  <c r="F10" i="1"/>
  <c r="F27" i="1" s="1"/>
  <c r="F113" i="1" s="1"/>
  <c r="E10" i="1"/>
  <c r="E104" i="1" s="1"/>
  <c r="D10" i="1"/>
  <c r="D42" i="1" s="1"/>
  <c r="D166" i="1" s="1"/>
  <c r="M9" i="1"/>
  <c r="L9" i="1"/>
  <c r="K9" i="1"/>
  <c r="J9" i="1"/>
  <c r="I9" i="1"/>
  <c r="H9" i="1"/>
  <c r="G9" i="1"/>
  <c r="F9" i="1"/>
  <c r="E9" i="1"/>
  <c r="D9" i="1"/>
  <c r="M8" i="1"/>
  <c r="L8" i="1"/>
  <c r="K8" i="1"/>
  <c r="J8" i="1"/>
  <c r="I8" i="1"/>
  <c r="H8" i="1"/>
  <c r="G8" i="1"/>
  <c r="F8" i="1"/>
  <c r="E8" i="1"/>
  <c r="M7" i="1"/>
  <c r="L7" i="1"/>
  <c r="K7" i="1"/>
  <c r="J7" i="1"/>
  <c r="I7" i="1"/>
  <c r="H7" i="1"/>
  <c r="C6" i="1"/>
  <c r="C4" i="1"/>
  <c r="M54" i="1" l="1"/>
  <c r="M133" i="1" s="1"/>
  <c r="M40" i="1"/>
  <c r="M42" i="1"/>
  <c r="M166" i="1" s="1"/>
  <c r="E69" i="1"/>
  <c r="D33" i="1"/>
  <c r="H40" i="1"/>
  <c r="H27" i="1"/>
  <c r="H113" i="1" s="1"/>
  <c r="H28" i="1"/>
  <c r="H114" i="1" s="1"/>
  <c r="M29" i="1"/>
  <c r="M115" i="1" s="1"/>
  <c r="I33" i="1"/>
  <c r="L34" i="1"/>
  <c r="I40" i="1"/>
  <c r="M41" i="1"/>
  <c r="M154" i="1" s="1"/>
  <c r="L42" i="1"/>
  <c r="L166" i="1" s="1"/>
  <c r="I27" i="1"/>
  <c r="I113" i="1" s="1"/>
  <c r="M33" i="1"/>
  <c r="M27" i="1"/>
  <c r="M113" i="1" s="1"/>
  <c r="D29" i="1"/>
  <c r="D115" i="1" s="1"/>
  <c r="D40" i="1"/>
  <c r="H54" i="1"/>
  <c r="H133" i="1" s="1"/>
  <c r="I54" i="1"/>
  <c r="I133" i="1" s="1"/>
  <c r="D83" i="1"/>
  <c r="D54" i="1"/>
  <c r="H55" i="1"/>
  <c r="H134" i="1" s="1"/>
  <c r="E83" i="1"/>
  <c r="E137" i="1" s="1"/>
  <c r="H53" i="1"/>
  <c r="L53" i="1"/>
  <c r="L132" i="1" s="1"/>
  <c r="D55" i="1"/>
  <c r="D134" i="1" s="1"/>
  <c r="E54" i="1"/>
  <c r="E133" i="1" s="1"/>
  <c r="L54" i="1"/>
  <c r="L133" i="1" s="1"/>
  <c r="L55" i="1"/>
  <c r="L134" i="1" s="1"/>
  <c r="E71" i="1"/>
  <c r="D155" i="1"/>
  <c r="M155" i="1"/>
  <c r="G104" i="1"/>
  <c r="G111" i="1"/>
  <c r="G42" i="1"/>
  <c r="G166" i="1" s="1"/>
  <c r="G40" i="1"/>
  <c r="G33" i="1"/>
  <c r="G29" i="1"/>
  <c r="G115" i="1" s="1"/>
  <c r="G27" i="1"/>
  <c r="G113" i="1" s="1"/>
  <c r="K104" i="1"/>
  <c r="K42" i="1"/>
  <c r="K166" i="1" s="1"/>
  <c r="K40" i="1"/>
  <c r="K33" i="1"/>
  <c r="K29" i="1"/>
  <c r="K115" i="1" s="1"/>
  <c r="K27" i="1"/>
  <c r="K113" i="1" s="1"/>
  <c r="J28" i="1"/>
  <c r="J114" i="1" s="1"/>
  <c r="J29" i="1"/>
  <c r="J115" i="1" s="1"/>
  <c r="F32" i="1"/>
  <c r="K32" i="1"/>
  <c r="F33" i="1"/>
  <c r="L100" i="1"/>
  <c r="L101" i="1"/>
  <c r="J41" i="1"/>
  <c r="J154" i="1" s="1"/>
  <c r="G53" i="1"/>
  <c r="K83" i="1"/>
  <c r="K137" i="1" s="1"/>
  <c r="D111" i="1"/>
  <c r="D41" i="1"/>
  <c r="D154" i="1" s="1"/>
  <c r="D34" i="1"/>
  <c r="D32" i="1"/>
  <c r="D28" i="1"/>
  <c r="D114" i="1" s="1"/>
  <c r="D26" i="1"/>
  <c r="D112" i="1" s="1"/>
  <c r="H104" i="1"/>
  <c r="H111" i="1"/>
  <c r="H33" i="1"/>
  <c r="H41" i="1"/>
  <c r="H154" i="1" s="1"/>
  <c r="L104" i="1"/>
  <c r="L111" i="1"/>
  <c r="L33" i="1"/>
  <c r="L41" i="1"/>
  <c r="L154" i="1" s="1"/>
  <c r="J26" i="1"/>
  <c r="J112" i="1" s="1"/>
  <c r="D27" i="1"/>
  <c r="D113" i="1" s="1"/>
  <c r="J27" i="1"/>
  <c r="J113" i="1" s="1"/>
  <c r="F28" i="1"/>
  <c r="F114" i="1" s="1"/>
  <c r="K28" i="1"/>
  <c r="K114" i="1" s="1"/>
  <c r="F29" i="1"/>
  <c r="F115" i="1" s="1"/>
  <c r="L29" i="1"/>
  <c r="L115" i="1" s="1"/>
  <c r="G32" i="1"/>
  <c r="L32" i="1"/>
  <c r="G34" i="1"/>
  <c r="F41" i="1"/>
  <c r="F154" i="1" s="1"/>
  <c r="K41" i="1"/>
  <c r="K154" i="1" s="1"/>
  <c r="H42" i="1"/>
  <c r="H166" i="1" s="1"/>
  <c r="G55" i="1"/>
  <c r="G134" i="1" s="1"/>
  <c r="D104" i="1"/>
  <c r="F26" i="1"/>
  <c r="F112" i="1" s="1"/>
  <c r="K26" i="1"/>
  <c r="K112" i="1" s="1"/>
  <c r="L27" i="1"/>
  <c r="L113" i="1" s="1"/>
  <c r="G28" i="1"/>
  <c r="G114" i="1" s="1"/>
  <c r="L28" i="1"/>
  <c r="L114" i="1" s="1"/>
  <c r="H29" i="1"/>
  <c r="H115" i="1" s="1"/>
  <c r="H32" i="1"/>
  <c r="J33" i="1"/>
  <c r="H34" i="1"/>
  <c r="L36" i="1"/>
  <c r="L40" i="1"/>
  <c r="G41" i="1"/>
  <c r="G154" i="1" s="1"/>
  <c r="B51" i="1"/>
  <c r="F83" i="1"/>
  <c r="F137" i="1" s="1"/>
  <c r="F55" i="1"/>
  <c r="F134" i="1" s="1"/>
  <c r="F53" i="1"/>
  <c r="J83" i="1"/>
  <c r="J137" i="1" s="1"/>
  <c r="J55" i="1"/>
  <c r="J134" i="1" s="1"/>
  <c r="J53" i="1"/>
  <c r="K53" i="1"/>
  <c r="F54" i="1"/>
  <c r="F133" i="1" s="1"/>
  <c r="D58" i="1"/>
  <c r="J104" i="1"/>
  <c r="H155" i="1"/>
  <c r="F34" i="1"/>
  <c r="F111" i="1"/>
  <c r="F104" i="1"/>
  <c r="F42" i="1"/>
  <c r="F166" i="1" s="1"/>
  <c r="F40" i="1"/>
  <c r="J34" i="1"/>
  <c r="J42" i="1"/>
  <c r="J166" i="1" s="1"/>
  <c r="J40" i="1"/>
  <c r="J32" i="1"/>
  <c r="K100" i="1"/>
  <c r="K36" i="1"/>
  <c r="K101" i="1"/>
  <c r="K55" i="1"/>
  <c r="K134" i="1" s="1"/>
  <c r="G83" i="1"/>
  <c r="G137" i="1" s="1"/>
  <c r="K111" i="1"/>
  <c r="I26" i="1"/>
  <c r="I112" i="1" s="1"/>
  <c r="M26" i="1"/>
  <c r="M112" i="1" s="1"/>
  <c r="I28" i="1"/>
  <c r="I114" i="1" s="1"/>
  <c r="M28" i="1"/>
  <c r="M114" i="1" s="1"/>
  <c r="I32" i="1"/>
  <c r="M32" i="1"/>
  <c r="I34" i="1"/>
  <c r="M34" i="1"/>
  <c r="E53" i="1"/>
  <c r="I53" i="1"/>
  <c r="M53" i="1"/>
  <c r="I55" i="1"/>
  <c r="I134" i="1" s="1"/>
  <c r="M55" i="1"/>
  <c r="M134" i="1" s="1"/>
  <c r="D119" i="1"/>
  <c r="D128" i="1" s="1"/>
  <c r="E119" i="1"/>
  <c r="E128" i="1" s="1"/>
  <c r="I104" i="1"/>
  <c r="E27" i="1"/>
  <c r="E113" i="1" s="1"/>
  <c r="E33" i="1"/>
  <c r="E40" i="1"/>
  <c r="E26" i="1"/>
  <c r="E112" i="1" s="1"/>
  <c r="E32" i="1"/>
  <c r="E111" i="1"/>
  <c r="E29" i="1"/>
  <c r="E115" i="1" s="1"/>
  <c r="E42" i="1"/>
  <c r="E166" i="1" s="1"/>
  <c r="E28" i="1"/>
  <c r="E114" i="1" s="1"/>
  <c r="E34" i="1"/>
  <c r="E41" i="1"/>
  <c r="E154" i="1" s="1"/>
  <c r="D60" i="1" l="1"/>
  <c r="E60" i="1" s="1"/>
  <c r="M44" i="1"/>
  <c r="L135" i="1"/>
  <c r="D106" i="1"/>
  <c r="I44" i="1"/>
  <c r="I155" i="1"/>
  <c r="H106" i="1"/>
  <c r="D137" i="1"/>
  <c r="D84" i="1"/>
  <c r="H132" i="1"/>
  <c r="H135" i="1" s="1"/>
  <c r="D59" i="1"/>
  <c r="D133" i="1"/>
  <c r="D135" i="1" s="1"/>
  <c r="L106" i="1"/>
  <c r="H44" i="1"/>
  <c r="K155" i="1"/>
  <c r="K44" i="1"/>
  <c r="D44" i="1"/>
  <c r="D45" i="1" s="1"/>
  <c r="D129" i="1" s="1"/>
  <c r="M105" i="1"/>
  <c r="M101" i="1"/>
  <c r="M100" i="1"/>
  <c r="M36" i="1"/>
  <c r="F155" i="1"/>
  <c r="F44" i="1"/>
  <c r="F105" i="1"/>
  <c r="F101" i="1"/>
  <c r="F100" i="1"/>
  <c r="F36" i="1"/>
  <c r="J132" i="1"/>
  <c r="J135" i="1" s="1"/>
  <c r="J106" i="1"/>
  <c r="L155" i="1"/>
  <c r="L44" i="1"/>
  <c r="M132" i="1"/>
  <c r="M135" i="1" s="1"/>
  <c r="M106" i="1"/>
  <c r="I105" i="1"/>
  <c r="I101" i="1"/>
  <c r="I100" i="1"/>
  <c r="I36" i="1"/>
  <c r="J155" i="1"/>
  <c r="J44" i="1"/>
  <c r="J45" i="1" s="1"/>
  <c r="J129" i="1" s="1"/>
  <c r="D74" i="1"/>
  <c r="E58" i="1"/>
  <c r="I132" i="1"/>
  <c r="I135" i="1" s="1"/>
  <c r="I106" i="1"/>
  <c r="H100" i="1"/>
  <c r="H101" i="1"/>
  <c r="H105" i="1"/>
  <c r="H36" i="1"/>
  <c r="G100" i="1"/>
  <c r="G105" i="1"/>
  <c r="G36" i="1"/>
  <c r="G101" i="1"/>
  <c r="L105" i="1"/>
  <c r="L107" i="1" s="1"/>
  <c r="E132" i="1"/>
  <c r="E135" i="1" s="1"/>
  <c r="E106" i="1"/>
  <c r="J105" i="1"/>
  <c r="J107" i="1" s="1"/>
  <c r="J101" i="1"/>
  <c r="J36" i="1"/>
  <c r="J100" i="1"/>
  <c r="K106" i="1"/>
  <c r="K132" i="1"/>
  <c r="K135" i="1" s="1"/>
  <c r="F132" i="1"/>
  <c r="F135" i="1" s="1"/>
  <c r="F106" i="1"/>
  <c r="D105" i="1"/>
  <c r="D101" i="1"/>
  <c r="D100" i="1"/>
  <c r="D36" i="1"/>
  <c r="G106" i="1"/>
  <c r="G107" i="1" s="1"/>
  <c r="G132" i="1"/>
  <c r="G135" i="1" s="1"/>
  <c r="G155" i="1"/>
  <c r="G44" i="1"/>
  <c r="M45" i="1"/>
  <c r="M129" i="1" s="1"/>
  <c r="K105" i="1"/>
  <c r="E44" i="1"/>
  <c r="E155" i="1"/>
  <c r="E36" i="1"/>
  <c r="E105" i="1"/>
  <c r="E100" i="1"/>
  <c r="E101" i="1"/>
  <c r="D107" i="1" l="1"/>
  <c r="H107" i="1"/>
  <c r="D76" i="1"/>
  <c r="D151" i="1" s="1"/>
  <c r="G45" i="1"/>
  <c r="G129" i="1" s="1"/>
  <c r="F107" i="1"/>
  <c r="E107" i="1"/>
  <c r="K107" i="1"/>
  <c r="I107" i="1"/>
  <c r="D161" i="1"/>
  <c r="E84" i="1"/>
  <c r="D75" i="1"/>
  <c r="D150" i="1" s="1"/>
  <c r="E59" i="1"/>
  <c r="E74" i="1"/>
  <c r="F58" i="1"/>
  <c r="H45" i="1"/>
  <c r="H129" i="1" s="1"/>
  <c r="I45" i="1"/>
  <c r="I129" i="1" s="1"/>
  <c r="D149" i="1"/>
  <c r="D99" i="1"/>
  <c r="D116" i="1" s="1"/>
  <c r="D117" i="1" s="1"/>
  <c r="F60" i="1"/>
  <c r="E76" i="1"/>
  <c r="E151" i="1" s="1"/>
  <c r="M107" i="1"/>
  <c r="K45" i="1"/>
  <c r="K129" i="1" s="1"/>
  <c r="L45" i="1"/>
  <c r="L129" i="1" s="1"/>
  <c r="F45" i="1"/>
  <c r="F129" i="1" s="1"/>
  <c r="E45" i="1"/>
  <c r="E129" i="1" s="1"/>
  <c r="D152" i="1" l="1"/>
  <c r="E161" i="1"/>
  <c r="F84" i="1"/>
  <c r="F59" i="1"/>
  <c r="E75" i="1"/>
  <c r="E150" i="1" s="1"/>
  <c r="G58" i="1"/>
  <c r="F64" i="1"/>
  <c r="F66" i="1"/>
  <c r="F71" i="1" s="1"/>
  <c r="F76" i="1" s="1"/>
  <c r="F151" i="1" s="1"/>
  <c r="G60" i="1"/>
  <c r="E99" i="1"/>
  <c r="E116" i="1" s="1"/>
  <c r="E117" i="1" s="1"/>
  <c r="E149" i="1"/>
  <c r="E152" i="1" s="1"/>
  <c r="G59" i="1" l="1"/>
  <c r="F65" i="1"/>
  <c r="F70" i="1" s="1"/>
  <c r="F75" i="1" s="1"/>
  <c r="F150" i="1" s="1"/>
  <c r="F161" i="1"/>
  <c r="G84" i="1"/>
  <c r="G66" i="1"/>
  <c r="H60" i="1"/>
  <c r="F69" i="1"/>
  <c r="G64" i="1" s="1"/>
  <c r="H58" i="1"/>
  <c r="G71" i="1"/>
  <c r="G76" i="1" s="1"/>
  <c r="G151" i="1" s="1"/>
  <c r="F119" i="1" l="1"/>
  <c r="F128" i="1" s="1"/>
  <c r="H84" i="1"/>
  <c r="G161" i="1"/>
  <c r="H59" i="1"/>
  <c r="G65" i="1"/>
  <c r="G70" i="1" s="1"/>
  <c r="G75" i="1" s="1"/>
  <c r="G150" i="1" s="1"/>
  <c r="I60" i="1"/>
  <c r="H66" i="1"/>
  <c r="H71" i="1" s="1"/>
  <c r="I58" i="1"/>
  <c r="G69" i="1"/>
  <c r="F74" i="1"/>
  <c r="H65" i="1" l="1"/>
  <c r="H70" i="1" s="1"/>
  <c r="I59" i="1"/>
  <c r="H75" i="1"/>
  <c r="H150" i="1" s="1"/>
  <c r="H161" i="1"/>
  <c r="I84" i="1"/>
  <c r="G119" i="1"/>
  <c r="G128" i="1" s="1"/>
  <c r="H76" i="1"/>
  <c r="H151" i="1" s="1"/>
  <c r="I66" i="1"/>
  <c r="I71" i="1" s="1"/>
  <c r="J60" i="1"/>
  <c r="J58" i="1"/>
  <c r="G74" i="1"/>
  <c r="F99" i="1"/>
  <c r="F116" i="1" s="1"/>
  <c r="F117" i="1" s="1"/>
  <c r="F149" i="1"/>
  <c r="F152" i="1" s="1"/>
  <c r="H64" i="1"/>
  <c r="H119" i="1" s="1"/>
  <c r="H128" i="1" s="1"/>
  <c r="I65" i="1" l="1"/>
  <c r="I70" i="1" s="1"/>
  <c r="I75" i="1" s="1"/>
  <c r="I150" i="1" s="1"/>
  <c r="J59" i="1"/>
  <c r="J84" i="1"/>
  <c r="I161" i="1"/>
  <c r="J66" i="1"/>
  <c r="J71" i="1" s="1"/>
  <c r="K60" i="1"/>
  <c r="G149" i="1"/>
  <c r="G152" i="1" s="1"/>
  <c r="G99" i="1"/>
  <c r="G116" i="1" s="1"/>
  <c r="G117" i="1" s="1"/>
  <c r="K58" i="1"/>
  <c r="H69" i="1"/>
  <c r="I76" i="1"/>
  <c r="I151" i="1" s="1"/>
  <c r="K84" i="1" l="1"/>
  <c r="J161" i="1"/>
  <c r="K59" i="1"/>
  <c r="J65" i="1"/>
  <c r="J70" i="1" s="1"/>
  <c r="J75" i="1" s="1"/>
  <c r="J150" i="1" s="1"/>
  <c r="J76" i="1"/>
  <c r="J151" i="1" s="1"/>
  <c r="L58" i="1"/>
  <c r="K66" i="1"/>
  <c r="K71" i="1" s="1"/>
  <c r="L60" i="1"/>
  <c r="H74" i="1"/>
  <c r="I64" i="1"/>
  <c r="I119" i="1" s="1"/>
  <c r="I128" i="1" s="1"/>
  <c r="L59" i="1" l="1"/>
  <c r="K65" i="1"/>
  <c r="K70" i="1" s="1"/>
  <c r="K75" i="1" s="1"/>
  <c r="K150" i="1" s="1"/>
  <c r="K161" i="1"/>
  <c r="L84" i="1"/>
  <c r="K76" i="1"/>
  <c r="K151" i="1" s="1"/>
  <c r="M60" i="1"/>
  <c r="L66" i="1"/>
  <c r="L71" i="1" s="1"/>
  <c r="H149" i="1"/>
  <c r="H152" i="1" s="1"/>
  <c r="H99" i="1"/>
  <c r="H116" i="1" s="1"/>
  <c r="H117" i="1" s="1"/>
  <c r="I69" i="1"/>
  <c r="M58" i="1"/>
  <c r="M84" i="1" l="1"/>
  <c r="M161" i="1" s="1"/>
  <c r="L161" i="1"/>
  <c r="L65" i="1"/>
  <c r="L70" i="1" s="1"/>
  <c r="L75" i="1" s="1"/>
  <c r="L150" i="1" s="1"/>
  <c r="M59" i="1"/>
  <c r="L76" i="1"/>
  <c r="L151" i="1" s="1"/>
  <c r="M66" i="1"/>
  <c r="M71" i="1" s="1"/>
  <c r="M76" i="1" s="1"/>
  <c r="M151" i="1" s="1"/>
  <c r="J69" i="1"/>
  <c r="I74" i="1"/>
  <c r="J64" i="1"/>
  <c r="J119" i="1" s="1"/>
  <c r="J128" i="1" s="1"/>
  <c r="M65" i="1" l="1"/>
  <c r="M70" i="1" s="1"/>
  <c r="M75" i="1" s="1"/>
  <c r="M150" i="1" s="1"/>
  <c r="I99" i="1"/>
  <c r="I116" i="1" s="1"/>
  <c r="I117" i="1" s="1"/>
  <c r="I149" i="1"/>
  <c r="I152" i="1" s="1"/>
  <c r="J74" i="1"/>
  <c r="K64" i="1"/>
  <c r="K119" i="1" s="1"/>
  <c r="K128" i="1" s="1"/>
  <c r="K69" i="1" l="1"/>
  <c r="J99" i="1"/>
  <c r="J116" i="1" s="1"/>
  <c r="J117" i="1" s="1"/>
  <c r="J149" i="1"/>
  <c r="J152" i="1" s="1"/>
  <c r="K74" i="1"/>
  <c r="L64" i="1"/>
  <c r="L119" i="1" s="1"/>
  <c r="L128" i="1" s="1"/>
  <c r="L69" i="1" l="1"/>
  <c r="L74" i="1" s="1"/>
  <c r="M64" i="1"/>
  <c r="M119" i="1" s="1"/>
  <c r="M128" i="1" s="1"/>
  <c r="K149" i="1"/>
  <c r="K152" i="1" s="1"/>
  <c r="K99" i="1"/>
  <c r="K116" i="1" s="1"/>
  <c r="K117" i="1" s="1"/>
  <c r="L149" i="1" l="1"/>
  <c r="L152" i="1" s="1"/>
  <c r="L99" i="1"/>
  <c r="L116" i="1" s="1"/>
  <c r="L117" i="1" s="1"/>
  <c r="M69" i="1"/>
  <c r="M74" i="1" s="1"/>
  <c r="M99" i="1" l="1"/>
  <c r="M116" i="1" s="1"/>
  <c r="M117" i="1" s="1"/>
  <c r="M149" i="1"/>
  <c r="M152" i="1" s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<sst xmlns="http://schemas.openxmlformats.org/spreadsheetml/2006/main" count="173" uniqueCount="116">
  <si>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</si>
  <si>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</si>
  <si>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</si>
  <si>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</si>
  <si>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</si>
  <si>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</si>
  <si>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</si>
  <si>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</si>
  <si>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</si>
  <si>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</si>
  <si>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</si>
  <si>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</si>
  <si>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</si>
  <si>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</si>
  <si>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</si>
  <si>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</si>
  <si>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</si>
  <si>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</si>
  <si>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</si>
  <si>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</si>
  <si>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</si>
  <si>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</si>
  <si>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</si>
  <si>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</si>
  <si>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</si>
  <si>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</si>
  <si>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</si>
  <si>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</si>
  <si>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</si>
  <si>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</si>
  <si>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</si>
  <si>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</si>
  <si>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</si>
  <si>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</si>
  <si>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</si>
  <si>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</si>
  <si>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</si>
  <si>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</si>
  <si>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</si>
  <si>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</si>
  <si>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</si>
  <si>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</si>
  <si>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</si>
  <si>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</si>
  <si>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</si>
  <si>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</si>
  <si>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</si>
  <si>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</si>
  <si>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</si>
  <si>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</si>
  <si>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</si>
  <si>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</si>
  <si>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</si>
  <si>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</si>
  <si>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</si>
  <si>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</si>
  <si>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</si>
  <si>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</si>
  <si>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</si>
  <si>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</si>
  <si>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</si>
  <si>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</si>
  <si>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</si>
  <si>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</si>
  <si>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</si>
  <si>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</si>
  <si>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</si>
  <si>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</si>
  <si>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</si>
  <si>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</si>
  <si>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</si>
  <si>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</si>
  <si>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</si>
  <si>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</si>
  <si>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</si>
  <si>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</si>
  <si>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</si>
  <si>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</si>
  <si>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</si>
  <si>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</si>
  <si>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</si>
  <si>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</si>
  <si>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</si>
  <si>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</si>
  <si>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</si>
  <si>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</si>
  <si>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</si>
  <si>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</si>
  <si>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</si>
  <si>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</si>
  <si>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</si>
  <si>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</si>
  <si>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</si>
  <si>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</si>
  <si>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</si>
  <si>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</si>
  <si>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</si>
  <si>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</si>
  <si>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</si>
  <si>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</si>
  <si>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</si>
  <si>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</si>
  <si>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</si>
  <si>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</si>
  <si>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</si>
  <si>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</si>
  <si>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</si>
  <si>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</si>
  <si>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</si>
  <si>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</si>
  <si>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</si>
  <si>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</si>
  <si>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</si>
  <si>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</si>
  <si>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</si>
  <si>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Мебельная фабрика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</si>
</sst>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489394842036278"/>
          <c:y val="0.1601071769369358"/>
          <c:w val="0.85423035729842689"/>
          <c:h val="0.7898359276863111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-316.79999999999836</c:v>
                </c:pt>
                <c:pt idx="1">
                  <c:v>-988.82247213141864</c:v>
                </c:pt>
                <c:pt idx="2">
                  <c:v>-900.66047280303474</c:v>
                </c:pt>
                <c:pt idx="3">
                  <c:v>-801.4179152472193</c:v>
                </c:pt>
                <c:pt idx="4">
                  <c:v>-698.4590710179184</c:v>
                </c:pt>
                <c:pt idx="5">
                  <c:v>-592.32115096788368</c:v>
                </c:pt>
                <c:pt idx="6">
                  <c:v>-482.91800128547072</c:v>
                </c:pt>
                <c:pt idx="7">
                  <c:v>59.32665364869456</c:v>
                </c:pt>
                <c:pt idx="8">
                  <c:v>753.85489477362569</c:v>
                </c:pt>
                <c:pt idx="9">
                  <c:v>1475.6297887435539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409310128"/>
        <c:axId val="-1409307952"/>
      </c:lineChart>
      <c:catAx>
        <c:axId val="-140931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307952"/>
        <c:crosses val="autoZero"/>
        <c:auto val="1"/>
        <c:lblAlgn val="ctr"/>
        <c:lblOffset val="100"/>
        <c:noMultiLvlLbl val="0"/>
      </c:catAx>
      <c:valAx>
        <c:axId val="-140930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3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-316.79999999999836</c:v>
                </c:pt>
                <c:pt idx="1">
                  <c:v>-901.1673670707986</c:v>
                </c:pt>
                <c:pt idx="2">
                  <c:v>-834.50422958241757</c:v>
                </c:pt>
                <c:pt idx="3">
                  <c:v>-769.25063704140302</c:v>
                </c:pt>
                <c:pt idx="4">
                  <c:v>-710.38358369079265</c:v>
                </c:pt>
                <c:pt idx="5">
                  <c:v>-657.61427910896543</c:v>
                </c:pt>
                <c:pt idx="6">
                  <c:v>-610.31627842161572</c:v>
                </c:pt>
                <c:pt idx="7">
                  <c:v>-406.46642793154683</c:v>
                </c:pt>
                <c:pt idx="8">
                  <c:v>-179.42391392154812</c:v>
                </c:pt>
                <c:pt idx="9">
                  <c:v>25.749558388364079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409301424"/>
        <c:axId val="-1409311216"/>
      </c:lineChart>
      <c:catAx>
        <c:axId val="-14093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311216"/>
        <c:crosses val="autoZero"/>
        <c:auto val="1"/>
        <c:lblAlgn val="ctr"/>
        <c:lblOffset val="100"/>
        <c:noMultiLvlLbl val="0"/>
      </c:catAx>
      <c:valAx>
        <c:axId val="-140931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3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189" activePane="bottomLeft" state="frozen"/>
      <selection pane="bottomLeft" activeCell="E210" sqref="E210"/>
    </sheetView>
  </sheetViews>
  <sheetFormatPr defaultColWidth="8.85546875" defaultRowHeight="12" x14ac:dyDescent="0.2"/>
  <cols>
    <col min="1" max="1" width="32.85546875" style="4" customWidth="1"/>
    <col min="2" max="2" width="8.5703125" style="4" customWidth="1"/>
    <col min="3" max="3" width="8.85546875" style="4"/>
    <col min="4" max="13" width="7.5703125" style="7" customWidth="1"/>
    <col min="14" max="16384" width="8.85546875" style="4"/>
  </cols>
  <sheetData>
    <row r="1" spans="1:16" x14ac:dyDescent="0.2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25.749558388364079</v>
      </c>
    </row>
    <row r="2" spans="1:16" x14ac:dyDescent="0.2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0.15538386285643102</v>
      </c>
    </row>
    <row r="4" spans="1:16" x14ac:dyDescent="0.2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">
      <c r="A6" s="4" t="s">
        <v>22</v>
      </c>
      <c r="B6" s="8">
        <v>800</v>
      </c>
      <c r="C6" s="9" t="str">
        <f>CUR_NAME</f>
        <v>млн руб.</v>
      </c>
    </row>
    <row r="7" spans="1:16" x14ac:dyDescent="0.2">
      <c r="A7" s="4" t="s">
        <v>10</v>
      </c>
      <c r="C7" s="9" t="s">
        <v>11</v>
      </c>
      <c r="D7" s="10">
        <v>0</v>
      </c>
      <c r="E7" s="10">
        <v>0.9</v>
      </c>
      <c r="F7" s="10">
        <v>0.9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1">E9*(1+F8)</f>
        <v>1.1248640000000001</v>
      </c>
      <c r="G9" s="12">
        <f t="shared" si="1"/>
        <v>1.1698585600000002</v>
      </c>
      <c r="H9" s="12">
        <f t="shared" si="1"/>
        <v>1.2166529024000003</v>
      </c>
      <c r="I9" s="12">
        <f t="shared" si="1"/>
        <v>1.2653190184960004</v>
      </c>
      <c r="J9" s="12">
        <f t="shared" si="1"/>
        <v>1.3159317792358405</v>
      </c>
      <c r="K9" s="12">
        <f t="shared" si="1"/>
        <v>1.3685690504052741</v>
      </c>
      <c r="L9" s="12">
        <f t="shared" si="1"/>
        <v>1.4233118124214852</v>
      </c>
      <c r="M9" s="12">
        <f t="shared" si="1"/>
        <v>1.4802442849183446</v>
      </c>
    </row>
    <row r="10" spans="1:16" x14ac:dyDescent="0.2">
      <c r="A10" s="4" t="s">
        <v>13</v>
      </c>
      <c r="D10" s="13">
        <f>$B$6*D7*D9</f>
        <v>0</v>
      </c>
      <c r="E10" s="13">
        <f t="shared" ref="E10:M10" si="2">$B$6*E7*E9</f>
        <v>778.75200000000007</v>
      </c>
      <c r="F10" s="13">
        <f t="shared" si="2"/>
        <v>809.90208000000007</v>
      </c>
      <c r="G10" s="13">
        <f t="shared" si="2"/>
        <v>935.88684800000021</v>
      </c>
      <c r="H10" s="13">
        <f t="shared" si="2"/>
        <v>973.32232192000026</v>
      </c>
      <c r="I10" s="13">
        <f t="shared" si="2"/>
        <v>1012.2552147968003</v>
      </c>
      <c r="J10" s="13">
        <f t="shared" si="2"/>
        <v>1052.7454233886724</v>
      </c>
      <c r="K10" s="13">
        <f t="shared" si="2"/>
        <v>1094.8552403242193</v>
      </c>
      <c r="L10" s="13">
        <f t="shared" si="2"/>
        <v>1138.6494499371881</v>
      </c>
      <c r="M10" s="13">
        <f t="shared" si="2"/>
        <v>1184.1954279346758</v>
      </c>
    </row>
    <row r="12" spans="1:16" s="16" customFormat="1" ht="20.100000000000001" customHeight="1" thickBot="1" x14ac:dyDescent="0.3">
      <c r="A12" s="14" t="s">
        <v>15</v>
      </c>
      <c r="B12" s="14"/>
      <c r="C12" s="14"/>
      <c r="D12" s="15" t="str">
        <f>D$2</f>
        <v>Год 1</v>
      </c>
      <c r="E12" s="15" t="str">
        <f t="shared" ref="E12:M12" si="3">E$2</f>
        <v>Год 2</v>
      </c>
      <c r="F12" s="15" t="str">
        <f t="shared" si="3"/>
        <v>Год 3</v>
      </c>
      <c r="G12" s="15" t="str">
        <f t="shared" si="3"/>
        <v>Год 4</v>
      </c>
      <c r="H12" s="15" t="str">
        <f t="shared" si="3"/>
        <v>Год 5</v>
      </c>
      <c r="I12" s="15" t="str">
        <f t="shared" si="3"/>
        <v>Год 6</v>
      </c>
      <c r="J12" s="15" t="str">
        <f t="shared" si="3"/>
        <v>Год 7</v>
      </c>
      <c r="K12" s="15" t="str">
        <f t="shared" si="3"/>
        <v>Год 8</v>
      </c>
      <c r="L12" s="15" t="str">
        <f t="shared" si="3"/>
        <v>Год 9</v>
      </c>
      <c r="M12" s="15" t="str">
        <f t="shared" si="3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">
      <c r="A14" s="4" t="s">
        <v>16</v>
      </c>
      <c r="B14" s="19">
        <v>0.15</v>
      </c>
      <c r="C14" s="9" t="s">
        <v>11</v>
      </c>
      <c r="D14" s="11">
        <f>$B14</f>
        <v>0.15</v>
      </c>
      <c r="E14" s="11">
        <f t="shared" ref="E14:M14" si="4">$B14</f>
        <v>0.15</v>
      </c>
      <c r="F14" s="11">
        <f t="shared" si="4"/>
        <v>0.15</v>
      </c>
      <c r="G14" s="11">
        <f t="shared" si="4"/>
        <v>0.15</v>
      </c>
      <c r="H14" s="11">
        <f t="shared" si="4"/>
        <v>0.15</v>
      </c>
      <c r="I14" s="11">
        <f t="shared" si="4"/>
        <v>0.15</v>
      </c>
      <c r="J14" s="11">
        <f t="shared" si="4"/>
        <v>0.15</v>
      </c>
      <c r="K14" s="11">
        <f t="shared" si="4"/>
        <v>0.15</v>
      </c>
      <c r="L14" s="11">
        <f t="shared" si="4"/>
        <v>0.15</v>
      </c>
      <c r="M14" s="11">
        <f t="shared" si="4"/>
        <v>0.15</v>
      </c>
    </row>
    <row r="15" spans="1:16" x14ac:dyDescent="0.2">
      <c r="A15" s="4" t="s">
        <v>17</v>
      </c>
      <c r="B15" s="19">
        <v>0.04</v>
      </c>
      <c r="C15" s="9" t="s">
        <v>11</v>
      </c>
      <c r="D15" s="11">
        <f t="shared" ref="D15:M22" si="5">$B15</f>
        <v>0.04</v>
      </c>
      <c r="E15" s="11">
        <f t="shared" si="5"/>
        <v>0.04</v>
      </c>
      <c r="F15" s="11">
        <f t="shared" si="5"/>
        <v>0.04</v>
      </c>
      <c r="G15" s="11">
        <f t="shared" si="5"/>
        <v>0.04</v>
      </c>
      <c r="H15" s="11">
        <f t="shared" si="5"/>
        <v>0.04</v>
      </c>
      <c r="I15" s="11">
        <f t="shared" si="5"/>
        <v>0.04</v>
      </c>
      <c r="J15" s="11">
        <f t="shared" si="5"/>
        <v>0.04</v>
      </c>
      <c r="K15" s="11">
        <f t="shared" si="5"/>
        <v>0.04</v>
      </c>
      <c r="L15" s="11">
        <f t="shared" si="5"/>
        <v>0.04</v>
      </c>
      <c r="M15" s="11">
        <f t="shared" si="5"/>
        <v>0.04</v>
      </c>
    </row>
    <row r="16" spans="1:16" x14ac:dyDescent="0.2">
      <c r="A16" s="4" t="s">
        <v>18</v>
      </c>
      <c r="B16" s="19">
        <v>0.04</v>
      </c>
      <c r="C16" s="9" t="s">
        <v>11</v>
      </c>
      <c r="D16" s="11">
        <f t="shared" si="5"/>
        <v>0.04</v>
      </c>
      <c r="E16" s="11">
        <f t="shared" si="5"/>
        <v>0.04</v>
      </c>
      <c r="F16" s="11">
        <f t="shared" si="5"/>
        <v>0.04</v>
      </c>
      <c r="G16" s="11">
        <f t="shared" si="5"/>
        <v>0.04</v>
      </c>
      <c r="H16" s="11">
        <f t="shared" si="5"/>
        <v>0.04</v>
      </c>
      <c r="I16" s="11">
        <f t="shared" si="5"/>
        <v>0.04</v>
      </c>
      <c r="J16" s="11">
        <f t="shared" si="5"/>
        <v>0.04</v>
      </c>
      <c r="K16" s="11">
        <f t="shared" si="5"/>
        <v>0.04</v>
      </c>
      <c r="L16" s="11">
        <f t="shared" si="5"/>
        <v>0.04</v>
      </c>
      <c r="M16" s="11">
        <f t="shared" si="5"/>
        <v>0.04</v>
      </c>
    </row>
    <row r="17" spans="1:13" x14ac:dyDescent="0.2">
      <c r="A17" s="4" t="s">
        <v>19</v>
      </c>
      <c r="B17" s="19">
        <v>0.05</v>
      </c>
      <c r="C17" s="9" t="s">
        <v>11</v>
      </c>
      <c r="D17" s="11">
        <f t="shared" si="5"/>
        <v>0.05</v>
      </c>
      <c r="E17" s="11">
        <f t="shared" si="5"/>
        <v>0.05</v>
      </c>
      <c r="F17" s="11">
        <f t="shared" si="5"/>
        <v>0.05</v>
      </c>
      <c r="G17" s="11">
        <f t="shared" si="5"/>
        <v>0.05</v>
      </c>
      <c r="H17" s="11">
        <f t="shared" si="5"/>
        <v>0.05</v>
      </c>
      <c r="I17" s="11">
        <f t="shared" si="5"/>
        <v>0.05</v>
      </c>
      <c r="J17" s="11">
        <f t="shared" si="5"/>
        <v>0.05</v>
      </c>
      <c r="K17" s="11">
        <f t="shared" si="5"/>
        <v>0.05</v>
      </c>
      <c r="L17" s="11">
        <f t="shared" si="5"/>
        <v>0.05</v>
      </c>
      <c r="M17" s="11">
        <f t="shared" si="5"/>
        <v>0.05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4" t="s">
        <v>29</v>
      </c>
      <c r="B20" s="19">
        <v>0.1</v>
      </c>
      <c r="C20" s="9" t="s">
        <v>11</v>
      </c>
      <c r="D20" s="11">
        <f t="shared" si="5"/>
        <v>0.1</v>
      </c>
      <c r="E20" s="11">
        <f t="shared" si="5"/>
        <v>0.1</v>
      </c>
      <c r="F20" s="11">
        <f t="shared" si="5"/>
        <v>0.1</v>
      </c>
      <c r="G20" s="11">
        <f t="shared" si="5"/>
        <v>0.1</v>
      </c>
      <c r="H20" s="11">
        <f t="shared" si="5"/>
        <v>0.1</v>
      </c>
      <c r="I20" s="11">
        <f t="shared" si="5"/>
        <v>0.1</v>
      </c>
      <c r="J20" s="11">
        <f t="shared" si="5"/>
        <v>0.1</v>
      </c>
      <c r="K20" s="11">
        <f t="shared" si="5"/>
        <v>0.1</v>
      </c>
      <c r="L20" s="11">
        <f t="shared" si="5"/>
        <v>0.1</v>
      </c>
      <c r="M20" s="11">
        <f t="shared" si="5"/>
        <v>0.1</v>
      </c>
    </row>
    <row r="21" spans="1:13" x14ac:dyDescent="0.2">
      <c r="A21" s="4" t="s">
        <v>30</v>
      </c>
      <c r="B21" s="19">
        <v>0.1</v>
      </c>
      <c r="C21" s="9" t="s">
        <v>11</v>
      </c>
      <c r="D21" s="11">
        <f t="shared" si="5"/>
        <v>0.1</v>
      </c>
      <c r="E21" s="11">
        <f t="shared" si="5"/>
        <v>0.1</v>
      </c>
      <c r="F21" s="11">
        <f t="shared" si="5"/>
        <v>0.1</v>
      </c>
      <c r="G21" s="11">
        <f t="shared" si="5"/>
        <v>0.1</v>
      </c>
      <c r="H21" s="11">
        <f t="shared" si="5"/>
        <v>0.1</v>
      </c>
      <c r="I21" s="11">
        <f t="shared" si="5"/>
        <v>0.1</v>
      </c>
      <c r="J21" s="11">
        <f t="shared" si="5"/>
        <v>0.1</v>
      </c>
      <c r="K21" s="11">
        <f t="shared" si="5"/>
        <v>0.1</v>
      </c>
      <c r="L21" s="11">
        <f t="shared" si="5"/>
        <v>0.1</v>
      </c>
      <c r="M21" s="11">
        <f t="shared" si="5"/>
        <v>0.1</v>
      </c>
    </row>
    <row r="22" spans="1:13" x14ac:dyDescent="0.2">
      <c r="A22" s="4" t="s">
        <v>28</v>
      </c>
      <c r="B22" s="19">
        <v>0.2</v>
      </c>
      <c r="C22" s="9" t="s">
        <v>11</v>
      </c>
      <c r="D22" s="11">
        <f t="shared" si="5"/>
        <v>0.2</v>
      </c>
      <c r="E22" s="11">
        <f t="shared" si="5"/>
        <v>0.2</v>
      </c>
      <c r="F22" s="11">
        <f t="shared" si="5"/>
        <v>0.2</v>
      </c>
      <c r="G22" s="11">
        <f t="shared" si="5"/>
        <v>0.2</v>
      </c>
      <c r="H22" s="11">
        <f t="shared" si="5"/>
        <v>0.2</v>
      </c>
      <c r="I22" s="11">
        <f t="shared" si="5"/>
        <v>0.2</v>
      </c>
      <c r="J22" s="11">
        <f t="shared" si="5"/>
        <v>0.2</v>
      </c>
      <c r="K22" s="11">
        <f t="shared" si="5"/>
        <v>0.2</v>
      </c>
      <c r="L22" s="11">
        <f t="shared" si="5"/>
        <v>0.2</v>
      </c>
      <c r="M22" s="11">
        <f t="shared" si="5"/>
        <v>0.2</v>
      </c>
    </row>
    <row r="24" spans="1:13" s="16" customFormat="1" ht="20.100000000000001" customHeight="1" thickBot="1" x14ac:dyDescent="0.3">
      <c r="A24" s="14" t="s">
        <v>23</v>
      </c>
      <c r="B24" s="14"/>
      <c r="C24" s="14"/>
      <c r="D24" s="15" t="str">
        <f>D$2</f>
        <v>Год 1</v>
      </c>
      <c r="E24" s="15" t="str">
        <f t="shared" ref="E24:M24" si="6">E$2</f>
        <v>Год 2</v>
      </c>
      <c r="F24" s="15" t="str">
        <f t="shared" si="6"/>
        <v>Год 3</v>
      </c>
      <c r="G24" s="15" t="str">
        <f t="shared" si="6"/>
        <v>Год 4</v>
      </c>
      <c r="H24" s="15" t="str">
        <f t="shared" si="6"/>
        <v>Год 5</v>
      </c>
      <c r="I24" s="15" t="str">
        <f t="shared" si="6"/>
        <v>Год 6</v>
      </c>
      <c r="J24" s="15" t="str">
        <f t="shared" si="6"/>
        <v>Год 7</v>
      </c>
      <c r="K24" s="15" t="str">
        <f t="shared" si="6"/>
        <v>Год 8</v>
      </c>
      <c r="L24" s="15" t="str">
        <f t="shared" si="6"/>
        <v>Год 9</v>
      </c>
      <c r="M24" s="15" t="str">
        <f t="shared" si="6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7">E$10*E14</f>
        <v>116.81280000000001</v>
      </c>
      <c r="F26" s="20">
        <f t="shared" si="7"/>
        <v>121.48531200000001</v>
      </c>
      <c r="G26" s="20">
        <f t="shared" si="7"/>
        <v>140.38302720000002</v>
      </c>
      <c r="H26" s="20">
        <f t="shared" si="7"/>
        <v>145.99834828800005</v>
      </c>
      <c r="I26" s="20">
        <f t="shared" si="7"/>
        <v>151.83828221952004</v>
      </c>
      <c r="J26" s="20">
        <f t="shared" si="7"/>
        <v>157.91181350830087</v>
      </c>
      <c r="K26" s="20">
        <f t="shared" si="7"/>
        <v>164.2282860486329</v>
      </c>
      <c r="L26" s="20">
        <f t="shared" si="7"/>
        <v>170.79741749057823</v>
      </c>
      <c r="M26" s="20">
        <f t="shared" si="7"/>
        <v>177.62931419020137</v>
      </c>
    </row>
    <row r="27" spans="1:13" x14ac:dyDescent="0.2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8">E$10*E15</f>
        <v>31.150080000000003</v>
      </c>
      <c r="F27" s="20">
        <f t="shared" si="8"/>
        <v>32.396083200000007</v>
      </c>
      <c r="G27" s="20">
        <f t="shared" si="8"/>
        <v>37.435473920000007</v>
      </c>
      <c r="H27" s="20">
        <f t="shared" si="8"/>
        <v>38.932892876800011</v>
      </c>
      <c r="I27" s="20">
        <f t="shared" si="8"/>
        <v>40.490208591872012</v>
      </c>
      <c r="J27" s="20">
        <f t="shared" si="8"/>
        <v>42.109816935546895</v>
      </c>
      <c r="K27" s="20">
        <f t="shared" si="8"/>
        <v>43.794209612968771</v>
      </c>
      <c r="L27" s="20">
        <f t="shared" si="8"/>
        <v>45.545977997487526</v>
      </c>
      <c r="M27" s="20">
        <f t="shared" si="8"/>
        <v>47.367817117387034</v>
      </c>
    </row>
    <row r="28" spans="1:13" x14ac:dyDescent="0.2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9">E$10*E16</f>
        <v>31.150080000000003</v>
      </c>
      <c r="F28" s="20">
        <f t="shared" si="9"/>
        <v>32.396083200000007</v>
      </c>
      <c r="G28" s="20">
        <f t="shared" si="9"/>
        <v>37.435473920000007</v>
      </c>
      <c r="H28" s="20">
        <f t="shared" si="9"/>
        <v>38.932892876800011</v>
      </c>
      <c r="I28" s="20">
        <f t="shared" si="9"/>
        <v>40.490208591872012</v>
      </c>
      <c r="J28" s="20">
        <f t="shared" si="9"/>
        <v>42.109816935546895</v>
      </c>
      <c r="K28" s="20">
        <f t="shared" si="9"/>
        <v>43.794209612968771</v>
      </c>
      <c r="L28" s="20">
        <f t="shared" si="9"/>
        <v>45.545977997487526</v>
      </c>
      <c r="M28" s="20">
        <f t="shared" si="9"/>
        <v>47.367817117387034</v>
      </c>
    </row>
    <row r="29" spans="1:13" x14ac:dyDescent="0.2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0">E$10*E17</f>
        <v>38.937600000000003</v>
      </c>
      <c r="F29" s="20">
        <f t="shared" si="10"/>
        <v>40.495104000000005</v>
      </c>
      <c r="G29" s="20">
        <f t="shared" si="10"/>
        <v>46.794342400000012</v>
      </c>
      <c r="H29" s="20">
        <f t="shared" si="10"/>
        <v>48.666116096000017</v>
      </c>
      <c r="I29" s="20">
        <f t="shared" si="10"/>
        <v>50.612760739840013</v>
      </c>
      <c r="J29" s="20">
        <f t="shared" si="10"/>
        <v>52.637271169433625</v>
      </c>
      <c r="K29" s="20">
        <f t="shared" si="10"/>
        <v>54.742762016210968</v>
      </c>
      <c r="L29" s="20">
        <f t="shared" si="10"/>
        <v>56.932472496859411</v>
      </c>
      <c r="M29" s="20">
        <f t="shared" si="10"/>
        <v>59.209771396733792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">
      <c r="A32" s="4" t="s">
        <v>29</v>
      </c>
      <c r="C32" s="9" t="str">
        <f>CUR_NAME</f>
        <v>млн руб.</v>
      </c>
      <c r="D32" s="20">
        <f t="shared" ref="D32:M32" si="11">D$10*D20</f>
        <v>0</v>
      </c>
      <c r="E32" s="20">
        <f t="shared" si="11"/>
        <v>77.875200000000007</v>
      </c>
      <c r="F32" s="20">
        <f t="shared" si="11"/>
        <v>80.99020800000001</v>
      </c>
      <c r="G32" s="20">
        <f t="shared" si="11"/>
        <v>93.588684800000024</v>
      </c>
      <c r="H32" s="20">
        <f t="shared" si="11"/>
        <v>97.332232192000035</v>
      </c>
      <c r="I32" s="20">
        <f t="shared" si="11"/>
        <v>101.22552147968003</v>
      </c>
      <c r="J32" s="20">
        <f t="shared" si="11"/>
        <v>105.27454233886725</v>
      </c>
      <c r="K32" s="20">
        <f t="shared" si="11"/>
        <v>109.48552403242194</v>
      </c>
      <c r="L32" s="20">
        <f t="shared" si="11"/>
        <v>113.86494499371882</v>
      </c>
      <c r="M32" s="20">
        <f t="shared" si="11"/>
        <v>118.41954279346758</v>
      </c>
    </row>
    <row r="33" spans="1:13" x14ac:dyDescent="0.2">
      <c r="A33" s="4" t="s">
        <v>30</v>
      </c>
      <c r="C33" s="9" t="str">
        <f>CUR_NAME</f>
        <v>млн руб.</v>
      </c>
      <c r="D33" s="20">
        <f t="shared" ref="D33:M33" si="12">D$10*D21</f>
        <v>0</v>
      </c>
      <c r="E33" s="20">
        <f t="shared" si="12"/>
        <v>77.875200000000007</v>
      </c>
      <c r="F33" s="20">
        <f t="shared" si="12"/>
        <v>80.99020800000001</v>
      </c>
      <c r="G33" s="20">
        <f t="shared" si="12"/>
        <v>93.588684800000024</v>
      </c>
      <c r="H33" s="20">
        <f t="shared" si="12"/>
        <v>97.332232192000035</v>
      </c>
      <c r="I33" s="20">
        <f t="shared" si="12"/>
        <v>101.22552147968003</v>
      </c>
      <c r="J33" s="20">
        <f t="shared" si="12"/>
        <v>105.27454233886725</v>
      </c>
      <c r="K33" s="20">
        <f t="shared" si="12"/>
        <v>109.48552403242194</v>
      </c>
      <c r="L33" s="20">
        <f t="shared" si="12"/>
        <v>113.86494499371882</v>
      </c>
      <c r="M33" s="20">
        <f t="shared" si="12"/>
        <v>118.41954279346758</v>
      </c>
    </row>
    <row r="34" spans="1:13" x14ac:dyDescent="0.2">
      <c r="A34" s="4" t="s">
        <v>28</v>
      </c>
      <c r="C34" s="9" t="str">
        <f>CUR_NAME</f>
        <v>млн руб.</v>
      </c>
      <c r="D34" s="20">
        <f t="shared" ref="D34:M34" si="13">D$10*D22</f>
        <v>0</v>
      </c>
      <c r="E34" s="20">
        <f t="shared" si="13"/>
        <v>155.75040000000001</v>
      </c>
      <c r="F34" s="20">
        <f t="shared" si="13"/>
        <v>161.98041600000002</v>
      </c>
      <c r="G34" s="20">
        <f t="shared" si="13"/>
        <v>187.17736960000005</v>
      </c>
      <c r="H34" s="20">
        <f t="shared" si="13"/>
        <v>194.66446438400007</v>
      </c>
      <c r="I34" s="20">
        <f t="shared" si="13"/>
        <v>202.45104295936005</v>
      </c>
      <c r="J34" s="20">
        <f t="shared" si="13"/>
        <v>210.5490846777345</v>
      </c>
      <c r="K34" s="20">
        <f t="shared" si="13"/>
        <v>218.97104806484387</v>
      </c>
      <c r="L34" s="20">
        <f t="shared" si="13"/>
        <v>227.72988998743764</v>
      </c>
      <c r="M34" s="20">
        <f t="shared" si="13"/>
        <v>236.83908558693517</v>
      </c>
    </row>
    <row r="35" spans="1:13" x14ac:dyDescent="0.2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4">$B$35*E9</f>
        <v>94.09920000000001</v>
      </c>
      <c r="F35" s="22">
        <f t="shared" si="14"/>
        <v>97.863168000000002</v>
      </c>
      <c r="G35" s="22">
        <f t="shared" si="14"/>
        <v>101.77769472000001</v>
      </c>
      <c r="H35" s="22">
        <f t="shared" si="14"/>
        <v>105.84880250880003</v>
      </c>
      <c r="I35" s="22">
        <f t="shared" si="14"/>
        <v>110.08275460915203</v>
      </c>
      <c r="J35" s="22">
        <f t="shared" si="14"/>
        <v>114.48606479351812</v>
      </c>
      <c r="K35" s="22">
        <f t="shared" si="14"/>
        <v>119.06550738525884</v>
      </c>
      <c r="L35" s="22">
        <f t="shared" si="14"/>
        <v>123.82812768066921</v>
      </c>
      <c r="M35" s="22">
        <f t="shared" si="14"/>
        <v>128.78125278789597</v>
      </c>
    </row>
    <row r="36" spans="1:13" x14ac:dyDescent="0.2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5">ROUND(E34*IF($B$4=2,1000,1)/E35/12,0)</f>
        <v>138</v>
      </c>
      <c r="F36" s="20">
        <f t="shared" si="15"/>
        <v>138</v>
      </c>
      <c r="G36" s="20">
        <f t="shared" si="15"/>
        <v>153</v>
      </c>
      <c r="H36" s="20">
        <f t="shared" si="15"/>
        <v>153</v>
      </c>
      <c r="I36" s="20">
        <f t="shared" si="15"/>
        <v>153</v>
      </c>
      <c r="J36" s="20">
        <f t="shared" si="15"/>
        <v>153</v>
      </c>
      <c r="K36" s="20">
        <f t="shared" si="15"/>
        <v>153</v>
      </c>
      <c r="L36" s="20">
        <f t="shared" si="15"/>
        <v>153</v>
      </c>
      <c r="M36" s="20">
        <f t="shared" si="15"/>
        <v>153</v>
      </c>
    </row>
    <row r="38" spans="1:13" s="16" customFormat="1" ht="20.100000000000001" customHeight="1" thickBot="1" x14ac:dyDescent="0.3">
      <c r="A38" s="14" t="s">
        <v>31</v>
      </c>
      <c r="B38" s="14"/>
      <c r="C38" s="14"/>
      <c r="D38" s="15" t="str">
        <f>D$2</f>
        <v>Год 1</v>
      </c>
      <c r="E38" s="15" t="str">
        <f t="shared" ref="E38:M38" si="16">E$2</f>
        <v>Год 2</v>
      </c>
      <c r="F38" s="15" t="str">
        <f t="shared" si="16"/>
        <v>Год 3</v>
      </c>
      <c r="G38" s="15" t="str">
        <f t="shared" si="16"/>
        <v>Год 4</v>
      </c>
      <c r="H38" s="15" t="str">
        <f t="shared" si="16"/>
        <v>Год 5</v>
      </c>
      <c r="I38" s="15" t="str">
        <f t="shared" si="16"/>
        <v>Год 6</v>
      </c>
      <c r="J38" s="15" t="str">
        <f t="shared" si="16"/>
        <v>Год 7</v>
      </c>
      <c r="K38" s="15" t="str">
        <f t="shared" si="16"/>
        <v>Год 8</v>
      </c>
      <c r="L38" s="15" t="str">
        <f t="shared" si="16"/>
        <v>Год 9</v>
      </c>
      <c r="M38" s="15" t="str">
        <f t="shared" si="16"/>
        <v>Год 10</v>
      </c>
    </row>
    <row r="39" spans="1:13" x14ac:dyDescent="0.2">
      <c r="B39" s="7" t="s">
        <v>35</v>
      </c>
    </row>
    <row r="40" spans="1:13" x14ac:dyDescent="0.2">
      <c r="A40" s="4" t="s">
        <v>32</v>
      </c>
      <c r="B40" s="5">
        <v>30</v>
      </c>
      <c r="C40" s="9" t="str">
        <f>CUR_NAME</f>
        <v>млн руб.</v>
      </c>
      <c r="D40" s="20">
        <f>$B40*D$10/365</f>
        <v>0</v>
      </c>
      <c r="E40" s="20">
        <f t="shared" ref="E40:M40" si="17">$B40*E$10/365</f>
        <v>64.007013698630146</v>
      </c>
      <c r="F40" s="20">
        <f t="shared" si="17"/>
        <v>66.567294246575344</v>
      </c>
      <c r="G40" s="20">
        <f t="shared" si="17"/>
        <v>76.922206684931524</v>
      </c>
      <c r="H40" s="20">
        <f t="shared" si="17"/>
        <v>79.99909495232879</v>
      </c>
      <c r="I40" s="20">
        <f t="shared" si="17"/>
        <v>83.199058750421941</v>
      </c>
      <c r="J40" s="20">
        <f t="shared" si="17"/>
        <v>86.52702110043883</v>
      </c>
      <c r="K40" s="20">
        <f t="shared" si="17"/>
        <v>89.988101944456375</v>
      </c>
      <c r="L40" s="20">
        <f t="shared" si="17"/>
        <v>93.587626022234645</v>
      </c>
      <c r="M40" s="20">
        <f t="shared" si="17"/>
        <v>97.331131063124033</v>
      </c>
    </row>
    <row r="41" spans="1:13" x14ac:dyDescent="0.2">
      <c r="A41" s="4" t="s">
        <v>33</v>
      </c>
      <c r="B41" s="5">
        <v>5</v>
      </c>
      <c r="C41" s="9" t="str">
        <f>CUR_NAME</f>
        <v>млн руб.</v>
      </c>
      <c r="D41" s="20">
        <f t="shared" ref="D41:M42" si="18">$B41*D$10/365</f>
        <v>0</v>
      </c>
      <c r="E41" s="20">
        <f t="shared" si="18"/>
        <v>10.667835616438357</v>
      </c>
      <c r="F41" s="20">
        <f t="shared" si="18"/>
        <v>11.09454904109589</v>
      </c>
      <c r="G41" s="20">
        <f t="shared" si="18"/>
        <v>12.820367780821922</v>
      </c>
      <c r="H41" s="20">
        <f t="shared" si="18"/>
        <v>13.333182492054798</v>
      </c>
      <c r="I41" s="20">
        <f t="shared" si="18"/>
        <v>13.866509791736989</v>
      </c>
      <c r="J41" s="20">
        <f t="shared" si="18"/>
        <v>14.421170183406472</v>
      </c>
      <c r="K41" s="20">
        <f t="shared" si="18"/>
        <v>14.99801699074273</v>
      </c>
      <c r="L41" s="20">
        <f t="shared" si="18"/>
        <v>15.59793767037244</v>
      </c>
      <c r="M41" s="20">
        <f t="shared" si="18"/>
        <v>16.22185517718734</v>
      </c>
    </row>
    <row r="42" spans="1:13" x14ac:dyDescent="0.2">
      <c r="A42" s="4" t="s">
        <v>34</v>
      </c>
      <c r="B42" s="5">
        <v>20</v>
      </c>
      <c r="C42" s="9" t="str">
        <f>CUR_NAME</f>
        <v>млн руб.</v>
      </c>
      <c r="D42" s="20">
        <f t="shared" si="18"/>
        <v>0</v>
      </c>
      <c r="E42" s="20">
        <f t="shared" si="18"/>
        <v>42.671342465753426</v>
      </c>
      <c r="F42" s="20">
        <f t="shared" si="18"/>
        <v>44.37819616438356</v>
      </c>
      <c r="G42" s="20">
        <f t="shared" si="18"/>
        <v>51.281471123287687</v>
      </c>
      <c r="H42" s="20">
        <f t="shared" si="18"/>
        <v>53.332729968219191</v>
      </c>
      <c r="I42" s="20">
        <f t="shared" si="18"/>
        <v>55.466039166947958</v>
      </c>
      <c r="J42" s="20">
        <f t="shared" si="18"/>
        <v>57.684680733625889</v>
      </c>
      <c r="K42" s="20">
        <f t="shared" si="18"/>
        <v>59.992067962970921</v>
      </c>
      <c r="L42" s="20">
        <f t="shared" si="18"/>
        <v>62.391750681489761</v>
      </c>
      <c r="M42" s="20">
        <f t="shared" si="18"/>
        <v>64.88742070874936</v>
      </c>
    </row>
    <row r="44" spans="1:13" x14ac:dyDescent="0.2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32.003506849315073</v>
      </c>
      <c r="F44" s="20">
        <f t="shared" ref="F44:M44" si="19">F40+F41-F42</f>
        <v>33.283647123287672</v>
      </c>
      <c r="G44" s="20">
        <f t="shared" si="19"/>
        <v>38.461103342465762</v>
      </c>
      <c r="H44" s="20">
        <f t="shared" si="19"/>
        <v>39.999547476164402</v>
      </c>
      <c r="I44" s="20">
        <f t="shared" si="19"/>
        <v>41.59952937521097</v>
      </c>
      <c r="J44" s="20">
        <f t="shared" si="19"/>
        <v>43.263510550219415</v>
      </c>
      <c r="K44" s="20">
        <f t="shared" si="19"/>
        <v>44.99405097222818</v>
      </c>
      <c r="L44" s="20">
        <f t="shared" si="19"/>
        <v>46.793813011117329</v>
      </c>
      <c r="M44" s="20">
        <f t="shared" si="19"/>
        <v>48.665565531562009</v>
      </c>
    </row>
    <row r="45" spans="1:13" x14ac:dyDescent="0.2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32.003506849315073</v>
      </c>
      <c r="F45" s="20">
        <f t="shared" ref="F45:M45" si="20">F44-E44</f>
        <v>1.2801402739725987</v>
      </c>
      <c r="G45" s="20">
        <f t="shared" si="20"/>
        <v>5.1774562191780902</v>
      </c>
      <c r="H45" s="20">
        <f t="shared" si="20"/>
        <v>1.5384441336986399</v>
      </c>
      <c r="I45" s="20">
        <f t="shared" si="20"/>
        <v>1.5999818990465684</v>
      </c>
      <c r="J45" s="20">
        <f t="shared" si="20"/>
        <v>1.6639811750084448</v>
      </c>
      <c r="K45" s="20">
        <f t="shared" si="20"/>
        <v>1.7305404220087652</v>
      </c>
      <c r="L45" s="20">
        <f t="shared" si="20"/>
        <v>1.7997620388891491</v>
      </c>
      <c r="M45" s="20">
        <f t="shared" si="20"/>
        <v>1.8717525204446801</v>
      </c>
    </row>
    <row r="47" spans="1:13" s="16" customFormat="1" ht="20.100000000000001" customHeight="1" thickBot="1" x14ac:dyDescent="0.3">
      <c r="A47" s="14" t="s">
        <v>38</v>
      </c>
      <c r="B47" s="14"/>
      <c r="C47" s="14"/>
      <c r="D47" s="15" t="str">
        <f>D$2</f>
        <v>Год 1</v>
      </c>
      <c r="E47" s="15" t="str">
        <f t="shared" ref="E47:M47" si="21">E$2</f>
        <v>Год 2</v>
      </c>
      <c r="F47" s="15" t="str">
        <f t="shared" si="21"/>
        <v>Год 3</v>
      </c>
      <c r="G47" s="15" t="str">
        <f t="shared" si="21"/>
        <v>Год 4</v>
      </c>
      <c r="H47" s="15" t="str">
        <f t="shared" si="21"/>
        <v>Год 5</v>
      </c>
      <c r="I47" s="15" t="str">
        <f t="shared" si="21"/>
        <v>Год 6</v>
      </c>
      <c r="J47" s="15" t="str">
        <f t="shared" si="21"/>
        <v>Год 7</v>
      </c>
      <c r="K47" s="15" t="str">
        <f t="shared" si="21"/>
        <v>Год 8</v>
      </c>
      <c r="L47" s="15" t="str">
        <f t="shared" si="21"/>
        <v>Год 9</v>
      </c>
      <c r="M47" s="15" t="str">
        <f t="shared" si="21"/>
        <v>Год 10</v>
      </c>
    </row>
    <row r="49" spans="1:13" x14ac:dyDescent="0.2">
      <c r="A49" s="4" t="s">
        <v>39</v>
      </c>
      <c r="B49" s="23">
        <v>4.4000000000000004</v>
      </c>
    </row>
    <row r="50" spans="1:13" x14ac:dyDescent="0.2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">
      <c r="A51" s="4" t="s">
        <v>45</v>
      </c>
      <c r="B51" s="25">
        <f>SUM(D51:M51)</f>
        <v>3520</v>
      </c>
      <c r="C51" s="9" t="str">
        <f>CUR_NAME</f>
        <v>млн руб.</v>
      </c>
      <c r="D51" s="20">
        <f>$B$49*$B$6*D50</f>
        <v>1056</v>
      </c>
      <c r="E51" s="20">
        <f t="shared" ref="E51:M51" si="22">$B$49*$B$6*E50</f>
        <v>2464</v>
      </c>
      <c r="F51" s="20">
        <f t="shared" si="22"/>
        <v>0</v>
      </c>
      <c r="G51" s="20">
        <f t="shared" si="22"/>
        <v>0</v>
      </c>
      <c r="H51" s="20">
        <f t="shared" si="22"/>
        <v>0</v>
      </c>
      <c r="I51" s="20">
        <f t="shared" si="22"/>
        <v>0</v>
      </c>
      <c r="J51" s="20">
        <f t="shared" si="22"/>
        <v>0</v>
      </c>
      <c r="K51" s="20">
        <f t="shared" si="22"/>
        <v>0</v>
      </c>
      <c r="L51" s="20">
        <f t="shared" si="22"/>
        <v>0</v>
      </c>
      <c r="M51" s="20">
        <f t="shared" si="22"/>
        <v>0</v>
      </c>
    </row>
    <row r="52" spans="1:13" x14ac:dyDescent="0.2">
      <c r="A52" s="4" t="s">
        <v>41</v>
      </c>
    </row>
    <row r="53" spans="1:13" x14ac:dyDescent="0.2">
      <c r="A53" s="4" t="s">
        <v>42</v>
      </c>
      <c r="B53" s="26">
        <f>1-B54-B55</f>
        <v>0.35000000000000003</v>
      </c>
      <c r="C53" s="9" t="s">
        <v>11</v>
      </c>
      <c r="D53" s="20">
        <f>D$51*$B53</f>
        <v>369.6</v>
      </c>
      <c r="E53" s="20">
        <f t="shared" ref="E53:M53" si="23">E$51*$B53</f>
        <v>862.40000000000009</v>
      </c>
      <c r="F53" s="20">
        <f t="shared" si="23"/>
        <v>0</v>
      </c>
      <c r="G53" s="20">
        <f t="shared" si="23"/>
        <v>0</v>
      </c>
      <c r="H53" s="20">
        <f t="shared" si="23"/>
        <v>0</v>
      </c>
      <c r="I53" s="20">
        <f t="shared" si="23"/>
        <v>0</v>
      </c>
      <c r="J53" s="20">
        <f t="shared" si="23"/>
        <v>0</v>
      </c>
      <c r="K53" s="20">
        <f t="shared" si="23"/>
        <v>0</v>
      </c>
      <c r="L53" s="20">
        <f t="shared" si="23"/>
        <v>0</v>
      </c>
      <c r="M53" s="20">
        <f t="shared" si="23"/>
        <v>0</v>
      </c>
    </row>
    <row r="54" spans="1:13" x14ac:dyDescent="0.2">
      <c r="A54" s="4" t="s">
        <v>43</v>
      </c>
      <c r="B54" s="23">
        <v>0.6</v>
      </c>
      <c r="C54" s="9" t="s">
        <v>11</v>
      </c>
      <c r="D54" s="20">
        <f t="shared" ref="D54:M55" si="24">D$51*$B54</f>
        <v>633.6</v>
      </c>
      <c r="E54" s="20">
        <f t="shared" si="24"/>
        <v>1478.3999999999999</v>
      </c>
      <c r="F54" s="20">
        <f t="shared" si="24"/>
        <v>0</v>
      </c>
      <c r="G54" s="20">
        <f t="shared" si="24"/>
        <v>0</v>
      </c>
      <c r="H54" s="20">
        <f t="shared" si="24"/>
        <v>0</v>
      </c>
      <c r="I54" s="20">
        <f t="shared" si="24"/>
        <v>0</v>
      </c>
      <c r="J54" s="20">
        <f t="shared" si="24"/>
        <v>0</v>
      </c>
      <c r="K54" s="20">
        <f t="shared" si="24"/>
        <v>0</v>
      </c>
      <c r="L54" s="20">
        <f t="shared" si="24"/>
        <v>0</v>
      </c>
      <c r="M54" s="20">
        <f t="shared" si="24"/>
        <v>0</v>
      </c>
    </row>
    <row r="55" spans="1:13" x14ac:dyDescent="0.2">
      <c r="A55" s="4" t="s">
        <v>44</v>
      </c>
      <c r="B55" s="23">
        <v>0.05</v>
      </c>
      <c r="C55" s="9" t="s">
        <v>11</v>
      </c>
      <c r="D55" s="20">
        <f t="shared" si="24"/>
        <v>52.800000000000004</v>
      </c>
      <c r="E55" s="20">
        <f t="shared" si="24"/>
        <v>123.2</v>
      </c>
      <c r="F55" s="20">
        <f t="shared" si="24"/>
        <v>0</v>
      </c>
      <c r="G55" s="20">
        <f t="shared" si="24"/>
        <v>0</v>
      </c>
      <c r="H55" s="20">
        <f t="shared" si="24"/>
        <v>0</v>
      </c>
      <c r="I55" s="20">
        <f t="shared" si="24"/>
        <v>0</v>
      </c>
      <c r="J55" s="20">
        <f t="shared" si="24"/>
        <v>0</v>
      </c>
      <c r="K55" s="20">
        <f t="shared" si="24"/>
        <v>0</v>
      </c>
      <c r="L55" s="20">
        <f t="shared" si="24"/>
        <v>0</v>
      </c>
      <c r="M55" s="20">
        <f t="shared" si="24"/>
        <v>0</v>
      </c>
    </row>
    <row r="57" spans="1:13" x14ac:dyDescent="0.2">
      <c r="A57" s="4" t="s">
        <v>46</v>
      </c>
    </row>
    <row r="58" spans="1:13" x14ac:dyDescent="0.2">
      <c r="A58" s="4" t="s">
        <v>42</v>
      </c>
      <c r="C58" s="9" t="str">
        <f>CUR_NAME</f>
        <v>млн руб.</v>
      </c>
      <c r="D58" s="20">
        <f>D53</f>
        <v>369.6</v>
      </c>
      <c r="E58" s="20">
        <f>D58+E53</f>
        <v>1232</v>
      </c>
      <c r="F58" s="20">
        <f t="shared" ref="F58:M58" si="25">E58+F53</f>
        <v>1232</v>
      </c>
      <c r="G58" s="20">
        <f t="shared" si="25"/>
        <v>1232</v>
      </c>
      <c r="H58" s="20">
        <f t="shared" si="25"/>
        <v>1232</v>
      </c>
      <c r="I58" s="20">
        <f t="shared" si="25"/>
        <v>1232</v>
      </c>
      <c r="J58" s="20">
        <f t="shared" si="25"/>
        <v>1232</v>
      </c>
      <c r="K58" s="20">
        <f t="shared" si="25"/>
        <v>1232</v>
      </c>
      <c r="L58" s="20">
        <f t="shared" si="25"/>
        <v>1232</v>
      </c>
      <c r="M58" s="20">
        <f t="shared" si="25"/>
        <v>1232</v>
      </c>
    </row>
    <row r="59" spans="1:13" x14ac:dyDescent="0.2">
      <c r="A59" s="4" t="s">
        <v>43</v>
      </c>
      <c r="C59" s="9" t="str">
        <f>CUR_NAME</f>
        <v>млн руб.</v>
      </c>
      <c r="D59" s="20">
        <f>D54</f>
        <v>633.6</v>
      </c>
      <c r="E59" s="20">
        <f t="shared" ref="E59:M59" si="26">D59+E54</f>
        <v>2112</v>
      </c>
      <c r="F59" s="20">
        <f t="shared" si="26"/>
        <v>2112</v>
      </c>
      <c r="G59" s="20">
        <f t="shared" si="26"/>
        <v>2112</v>
      </c>
      <c r="H59" s="20">
        <f t="shared" si="26"/>
        <v>2112</v>
      </c>
      <c r="I59" s="20">
        <f t="shared" si="26"/>
        <v>2112</v>
      </c>
      <c r="J59" s="20">
        <f t="shared" si="26"/>
        <v>2112</v>
      </c>
      <c r="K59" s="20">
        <f t="shared" si="26"/>
        <v>2112</v>
      </c>
      <c r="L59" s="20">
        <f t="shared" si="26"/>
        <v>2112</v>
      </c>
      <c r="M59" s="20">
        <f t="shared" si="26"/>
        <v>2112</v>
      </c>
    </row>
    <row r="60" spans="1:13" x14ac:dyDescent="0.2">
      <c r="A60" s="4" t="s">
        <v>44</v>
      </c>
      <c r="C60" s="9" t="str">
        <f>CUR_NAME</f>
        <v>млн руб.</v>
      </c>
      <c r="D60" s="20">
        <f>D55</f>
        <v>52.800000000000004</v>
      </c>
      <c r="E60" s="20">
        <f t="shared" ref="E60:M60" si="27">D60+E55</f>
        <v>176</v>
      </c>
      <c r="F60" s="20">
        <f t="shared" si="27"/>
        <v>176</v>
      </c>
      <c r="G60" s="20">
        <f t="shared" si="27"/>
        <v>176</v>
      </c>
      <c r="H60" s="20">
        <f t="shared" si="27"/>
        <v>176</v>
      </c>
      <c r="I60" s="20">
        <f t="shared" si="27"/>
        <v>176</v>
      </c>
      <c r="J60" s="20">
        <f t="shared" si="27"/>
        <v>176</v>
      </c>
      <c r="K60" s="20">
        <f t="shared" si="27"/>
        <v>176</v>
      </c>
      <c r="L60" s="20">
        <f t="shared" si="27"/>
        <v>176</v>
      </c>
      <c r="M60" s="20">
        <f t="shared" si="27"/>
        <v>176</v>
      </c>
    </row>
    <row r="62" spans="1:13" x14ac:dyDescent="0.2">
      <c r="A62" s="4" t="s">
        <v>47</v>
      </c>
      <c r="B62" s="4">
        <f>MATCH(0, D50:M50, 0)</f>
        <v>3</v>
      </c>
    </row>
    <row r="63" spans="1:13" x14ac:dyDescent="0.2">
      <c r="B63" s="7" t="s">
        <v>56</v>
      </c>
    </row>
    <row r="64" spans="1:13" x14ac:dyDescent="0.2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28">IF(F$1&lt;$B$62, 0, MIN(F58/$B64, F58-E69))</f>
        <v>61.6</v>
      </c>
      <c r="G64" s="20">
        <f t="shared" si="28"/>
        <v>61.6</v>
      </c>
      <c r="H64" s="20">
        <f t="shared" si="28"/>
        <v>61.6</v>
      </c>
      <c r="I64" s="20">
        <f t="shared" si="28"/>
        <v>61.6</v>
      </c>
      <c r="J64" s="20">
        <f t="shared" si="28"/>
        <v>61.6</v>
      </c>
      <c r="K64" s="20">
        <f t="shared" si="28"/>
        <v>61.6</v>
      </c>
      <c r="L64" s="20">
        <f t="shared" si="28"/>
        <v>61.6</v>
      </c>
      <c r="M64" s="20">
        <f t="shared" si="28"/>
        <v>61.6</v>
      </c>
    </row>
    <row r="65" spans="1:13" x14ac:dyDescent="0.2">
      <c r="A65" s="4" t="s">
        <v>43</v>
      </c>
      <c r="B65" s="5">
        <v>10</v>
      </c>
      <c r="C65" s="9" t="str">
        <f>CUR_NAME</f>
        <v>млн руб.</v>
      </c>
      <c r="D65" s="20">
        <f>IF(D$1&lt;$B$62, 0, D59/$B65)</f>
        <v>0</v>
      </c>
      <c r="E65" s="20">
        <f t="shared" ref="E65:M66" si="29">IF(E$1&lt;$B$62, 0, MIN(E59/$B65, E59-D70))</f>
        <v>0</v>
      </c>
      <c r="F65" s="20">
        <f t="shared" si="29"/>
        <v>211.2</v>
      </c>
      <c r="G65" s="20">
        <f t="shared" si="29"/>
        <v>211.2</v>
      </c>
      <c r="H65" s="20">
        <f t="shared" si="29"/>
        <v>211.2</v>
      </c>
      <c r="I65" s="20">
        <f t="shared" si="29"/>
        <v>211.2</v>
      </c>
      <c r="J65" s="20">
        <f t="shared" si="29"/>
        <v>211.2</v>
      </c>
      <c r="K65" s="20">
        <f t="shared" si="29"/>
        <v>211.2</v>
      </c>
      <c r="L65" s="20">
        <f t="shared" si="29"/>
        <v>211.2</v>
      </c>
      <c r="M65" s="20">
        <f t="shared" si="29"/>
        <v>211.2</v>
      </c>
    </row>
    <row r="66" spans="1:13" x14ac:dyDescent="0.2">
      <c r="A66" s="4" t="s">
        <v>44</v>
      </c>
      <c r="B66" s="5">
        <v>5</v>
      </c>
      <c r="C66" s="9" t="str">
        <f>CUR_NAME</f>
        <v>млн руб.</v>
      </c>
      <c r="D66" s="20">
        <f>IF(D$1&lt;$B$62, 0, D60/$B66)</f>
        <v>0</v>
      </c>
      <c r="E66" s="20">
        <f t="shared" si="29"/>
        <v>0</v>
      </c>
      <c r="F66" s="20">
        <f t="shared" si="29"/>
        <v>35.200000000000003</v>
      </c>
      <c r="G66" s="20">
        <f t="shared" si="29"/>
        <v>35.200000000000003</v>
      </c>
      <c r="H66" s="20">
        <f t="shared" si="29"/>
        <v>35.200000000000003</v>
      </c>
      <c r="I66" s="20">
        <f t="shared" si="29"/>
        <v>35.200000000000003</v>
      </c>
      <c r="J66" s="20">
        <f t="shared" si="29"/>
        <v>35.199999999999989</v>
      </c>
      <c r="K66" s="20">
        <f t="shared" si="29"/>
        <v>0</v>
      </c>
      <c r="L66" s="20">
        <f t="shared" si="29"/>
        <v>0</v>
      </c>
      <c r="M66" s="20">
        <f t="shared" si="29"/>
        <v>0</v>
      </c>
    </row>
    <row r="68" spans="1:13" x14ac:dyDescent="0.2">
      <c r="A68" s="4" t="s">
        <v>49</v>
      </c>
    </row>
    <row r="69" spans="1:13" x14ac:dyDescent="0.2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0">E69+F64</f>
        <v>61.6</v>
      </c>
      <c r="G69" s="20">
        <f t="shared" si="30"/>
        <v>123.2</v>
      </c>
      <c r="H69" s="20">
        <f t="shared" si="30"/>
        <v>184.8</v>
      </c>
      <c r="I69" s="20">
        <f t="shared" si="30"/>
        <v>246.4</v>
      </c>
      <c r="J69" s="20">
        <f t="shared" si="30"/>
        <v>308</v>
      </c>
      <c r="K69" s="20">
        <f t="shared" si="30"/>
        <v>369.6</v>
      </c>
      <c r="L69" s="20">
        <f t="shared" si="30"/>
        <v>431.20000000000005</v>
      </c>
      <c r="M69" s="20">
        <f t="shared" si="30"/>
        <v>492.80000000000007</v>
      </c>
    </row>
    <row r="70" spans="1:13" x14ac:dyDescent="0.2">
      <c r="A70" s="4" t="s">
        <v>43</v>
      </c>
      <c r="C70" s="9" t="str">
        <f>CUR_NAME</f>
        <v>млн руб.</v>
      </c>
      <c r="D70" s="20">
        <f>D65</f>
        <v>0</v>
      </c>
      <c r="E70" s="20">
        <f t="shared" ref="E70:M71" si="31">D70+E65</f>
        <v>0</v>
      </c>
      <c r="F70" s="20">
        <f t="shared" si="31"/>
        <v>211.2</v>
      </c>
      <c r="G70" s="20">
        <f t="shared" si="31"/>
        <v>422.4</v>
      </c>
      <c r="H70" s="20">
        <f t="shared" si="31"/>
        <v>633.59999999999991</v>
      </c>
      <c r="I70" s="20">
        <f t="shared" si="31"/>
        <v>844.8</v>
      </c>
      <c r="J70" s="20">
        <f t="shared" si="31"/>
        <v>1056</v>
      </c>
      <c r="K70" s="20">
        <f t="shared" si="31"/>
        <v>1267.2</v>
      </c>
      <c r="L70" s="20">
        <f t="shared" si="31"/>
        <v>1478.4</v>
      </c>
      <c r="M70" s="20">
        <f t="shared" si="31"/>
        <v>1689.6000000000001</v>
      </c>
    </row>
    <row r="71" spans="1:13" x14ac:dyDescent="0.2">
      <c r="A71" s="4" t="s">
        <v>44</v>
      </c>
      <c r="C71" s="9" t="str">
        <f>CUR_NAME</f>
        <v>млн руб.</v>
      </c>
      <c r="D71" s="20">
        <f>D66</f>
        <v>0</v>
      </c>
      <c r="E71" s="20">
        <f t="shared" si="31"/>
        <v>0</v>
      </c>
      <c r="F71" s="20">
        <f t="shared" si="31"/>
        <v>35.200000000000003</v>
      </c>
      <c r="G71" s="20">
        <f t="shared" si="31"/>
        <v>70.400000000000006</v>
      </c>
      <c r="H71" s="20">
        <f t="shared" si="31"/>
        <v>105.60000000000001</v>
      </c>
      <c r="I71" s="20">
        <f t="shared" si="31"/>
        <v>140.80000000000001</v>
      </c>
      <c r="J71" s="20">
        <f t="shared" si="31"/>
        <v>176</v>
      </c>
      <c r="K71" s="20">
        <f t="shared" si="31"/>
        <v>176</v>
      </c>
      <c r="L71" s="20">
        <f t="shared" si="31"/>
        <v>176</v>
      </c>
      <c r="M71" s="20">
        <f t="shared" si="31"/>
        <v>176</v>
      </c>
    </row>
    <row r="73" spans="1:13" x14ac:dyDescent="0.2">
      <c r="A73" s="4" t="s">
        <v>48</v>
      </c>
    </row>
    <row r="74" spans="1:13" x14ac:dyDescent="0.2">
      <c r="A74" s="4" t="s">
        <v>42</v>
      </c>
      <c r="C74" s="9" t="str">
        <f>CUR_NAME</f>
        <v>млн руб.</v>
      </c>
      <c r="D74" s="20">
        <f>D58-D69</f>
        <v>369.6</v>
      </c>
      <c r="E74" s="20">
        <f t="shared" ref="E74:M74" si="32">E58-E69</f>
        <v>1232</v>
      </c>
      <c r="F74" s="20">
        <f t="shared" si="32"/>
        <v>1170.4000000000001</v>
      </c>
      <c r="G74" s="20">
        <f t="shared" si="32"/>
        <v>1108.8</v>
      </c>
      <c r="H74" s="20">
        <f t="shared" si="32"/>
        <v>1047.2</v>
      </c>
      <c r="I74" s="20">
        <f t="shared" si="32"/>
        <v>985.6</v>
      </c>
      <c r="J74" s="20">
        <f t="shared" si="32"/>
        <v>924</v>
      </c>
      <c r="K74" s="20">
        <f t="shared" si="32"/>
        <v>862.4</v>
      </c>
      <c r="L74" s="20">
        <f t="shared" si="32"/>
        <v>800.8</v>
      </c>
      <c r="M74" s="20">
        <f t="shared" si="32"/>
        <v>739.19999999999993</v>
      </c>
    </row>
    <row r="75" spans="1:13" x14ac:dyDescent="0.2">
      <c r="A75" s="4" t="s">
        <v>43</v>
      </c>
      <c r="C75" s="9" t="str">
        <f>CUR_NAME</f>
        <v>млн руб.</v>
      </c>
      <c r="D75" s="20">
        <f t="shared" ref="D75:M76" si="33">D59-D70</f>
        <v>633.6</v>
      </c>
      <c r="E75" s="20">
        <f t="shared" si="33"/>
        <v>2112</v>
      </c>
      <c r="F75" s="20">
        <f t="shared" si="33"/>
        <v>1900.8</v>
      </c>
      <c r="G75" s="20">
        <f t="shared" si="33"/>
        <v>1689.6</v>
      </c>
      <c r="H75" s="20">
        <f t="shared" si="33"/>
        <v>1478.4</v>
      </c>
      <c r="I75" s="20">
        <f t="shared" si="33"/>
        <v>1267.2</v>
      </c>
      <c r="J75" s="20">
        <f t="shared" si="33"/>
        <v>1056</v>
      </c>
      <c r="K75" s="20">
        <f t="shared" si="33"/>
        <v>844.8</v>
      </c>
      <c r="L75" s="20">
        <f t="shared" si="33"/>
        <v>633.59999999999991</v>
      </c>
      <c r="M75" s="20">
        <f t="shared" si="33"/>
        <v>422.39999999999986</v>
      </c>
    </row>
    <row r="76" spans="1:13" x14ac:dyDescent="0.2">
      <c r="A76" s="4" t="s">
        <v>44</v>
      </c>
      <c r="C76" s="9" t="str">
        <f>CUR_NAME</f>
        <v>млн руб.</v>
      </c>
      <c r="D76" s="20">
        <f t="shared" si="33"/>
        <v>52.800000000000004</v>
      </c>
      <c r="E76" s="20">
        <f t="shared" si="33"/>
        <v>176</v>
      </c>
      <c r="F76" s="20">
        <f t="shared" si="33"/>
        <v>140.80000000000001</v>
      </c>
      <c r="G76" s="20">
        <f t="shared" si="33"/>
        <v>105.6</v>
      </c>
      <c r="H76" s="20">
        <f t="shared" si="33"/>
        <v>70.399999999999991</v>
      </c>
      <c r="I76" s="20">
        <f t="shared" si="33"/>
        <v>35.199999999999989</v>
      </c>
      <c r="J76" s="20">
        <f t="shared" si="33"/>
        <v>0</v>
      </c>
      <c r="K76" s="20">
        <f t="shared" si="33"/>
        <v>0</v>
      </c>
      <c r="L76" s="20">
        <f t="shared" si="33"/>
        <v>0</v>
      </c>
      <c r="M76" s="20">
        <f t="shared" si="33"/>
        <v>0</v>
      </c>
    </row>
    <row r="78" spans="1:13" s="16" customFormat="1" ht="20.100000000000001" customHeight="1" thickBot="1" x14ac:dyDescent="0.3">
      <c r="A78" s="14" t="s">
        <v>50</v>
      </c>
      <c r="B78" s="14"/>
      <c r="C78" s="14"/>
      <c r="D78" s="15" t="str">
        <f>D$2</f>
        <v>Год 1</v>
      </c>
      <c r="E78" s="15" t="str">
        <f t="shared" ref="E78:M78" si="34">E$2</f>
        <v>Год 2</v>
      </c>
      <c r="F78" s="15" t="str">
        <f t="shared" si="34"/>
        <v>Год 3</v>
      </c>
      <c r="G78" s="15" t="str">
        <f t="shared" si="34"/>
        <v>Год 4</v>
      </c>
      <c r="H78" s="15" t="str">
        <f t="shared" si="34"/>
        <v>Год 5</v>
      </c>
      <c r="I78" s="15" t="str">
        <f t="shared" si="34"/>
        <v>Год 6</v>
      </c>
      <c r="J78" s="15" t="str">
        <f t="shared" si="34"/>
        <v>Год 7</v>
      </c>
      <c r="K78" s="15" t="str">
        <f t="shared" si="34"/>
        <v>Год 8</v>
      </c>
      <c r="L78" s="15" t="str">
        <f t="shared" si="34"/>
        <v>Год 9</v>
      </c>
      <c r="M78" s="15" t="str">
        <f t="shared" si="34"/>
        <v>Год 10</v>
      </c>
    </row>
    <row r="80" spans="1:13" x14ac:dyDescent="0.2">
      <c r="A80" s="4" t="s">
        <v>51</v>
      </c>
      <c r="B80" s="23">
        <v>0.3</v>
      </c>
      <c r="C80" s="9" t="s">
        <v>11</v>
      </c>
    </row>
    <row r="81" spans="1:13" x14ac:dyDescent="0.2">
      <c r="A81" s="4" t="s">
        <v>52</v>
      </c>
      <c r="B81" s="26">
        <f>1-B80</f>
        <v>0.7</v>
      </c>
      <c r="C81" s="9" t="s">
        <v>11</v>
      </c>
    </row>
    <row r="83" spans="1:13" x14ac:dyDescent="0.2">
      <c r="A83" s="4" t="s">
        <v>84</v>
      </c>
      <c r="C83" s="9" t="str">
        <f>CUR_NAME</f>
        <v>млн руб.</v>
      </c>
      <c r="D83" s="7">
        <f>D51*$B$80</f>
        <v>316.8</v>
      </c>
      <c r="E83" s="7">
        <f t="shared" ref="E83:M83" si="35">E51*$B$80</f>
        <v>739.19999999999993</v>
      </c>
      <c r="F83" s="7">
        <f t="shared" si="35"/>
        <v>0</v>
      </c>
      <c r="G83" s="7">
        <f t="shared" si="35"/>
        <v>0</v>
      </c>
      <c r="H83" s="7">
        <f t="shared" si="35"/>
        <v>0</v>
      </c>
      <c r="I83" s="7">
        <f t="shared" si="35"/>
        <v>0</v>
      </c>
      <c r="J83" s="7">
        <f t="shared" si="35"/>
        <v>0</v>
      </c>
      <c r="K83" s="7">
        <f t="shared" si="35"/>
        <v>0</v>
      </c>
      <c r="L83" s="7">
        <f t="shared" si="35"/>
        <v>0</v>
      </c>
      <c r="M83" s="7">
        <f t="shared" si="35"/>
        <v>0</v>
      </c>
    </row>
    <row r="84" spans="1:13" x14ac:dyDescent="0.2">
      <c r="A84" s="4" t="s">
        <v>53</v>
      </c>
      <c r="C84" s="9" t="str">
        <f>CUR_NAME</f>
        <v>млн руб.</v>
      </c>
      <c r="D84" s="7">
        <f>D83</f>
        <v>316.8</v>
      </c>
      <c r="E84" s="7">
        <f>D84+E83</f>
        <v>1056</v>
      </c>
      <c r="F84" s="7">
        <f t="shared" ref="F84:M84" si="36">E84+F83</f>
        <v>1056</v>
      </c>
      <c r="G84" s="7">
        <f t="shared" si="36"/>
        <v>1056</v>
      </c>
      <c r="H84" s="7">
        <f t="shared" si="36"/>
        <v>1056</v>
      </c>
      <c r="I84" s="7">
        <f t="shared" si="36"/>
        <v>1056</v>
      </c>
      <c r="J84" s="7">
        <f t="shared" si="36"/>
        <v>1056</v>
      </c>
      <c r="K84" s="7">
        <f t="shared" si="36"/>
        <v>1056</v>
      </c>
      <c r="L84" s="7">
        <f t="shared" si="36"/>
        <v>1056</v>
      </c>
      <c r="M84" s="7">
        <f t="shared" si="36"/>
        <v>1056</v>
      </c>
    </row>
    <row r="85" spans="1:13" x14ac:dyDescent="0.2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37">F85</f>
        <v>0.2</v>
      </c>
      <c r="H85" s="24">
        <f t="shared" si="37"/>
        <v>0.2</v>
      </c>
      <c r="I85" s="24">
        <f t="shared" si="37"/>
        <v>0.2</v>
      </c>
      <c r="J85" s="24">
        <f t="shared" si="37"/>
        <v>0.2</v>
      </c>
      <c r="K85" s="24">
        <f t="shared" si="37"/>
        <v>0.2</v>
      </c>
      <c r="L85" s="24">
        <f t="shared" si="37"/>
        <v>0.2</v>
      </c>
      <c r="M85" s="24">
        <f t="shared" si="37"/>
        <v>0.2</v>
      </c>
    </row>
    <row r="86" spans="1:13" x14ac:dyDescent="0.2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38">MAX(E123*E85,0)</f>
        <v>67.177527868578935</v>
      </c>
      <c r="F86" s="20">
        <f t="shared" ca="1" si="38"/>
        <v>21.702849084578947</v>
      </c>
      <c r="G86" s="20">
        <f t="shared" ca="1" si="38"/>
        <v>39.049703204743253</v>
      </c>
      <c r="H86" s="20">
        <f t="shared" ca="1" si="38"/>
        <v>46.769729818317046</v>
      </c>
      <c r="I86" s="20">
        <f t="shared" ca="1" si="38"/>
        <v>54.9704419635531</v>
      </c>
      <c r="J86" s="20">
        <f t="shared" ca="1" si="38"/>
        <v>63.65266045628627</v>
      </c>
      <c r="K86" s="20">
        <f t="shared" ca="1" si="38"/>
        <v>78.474112738653332</v>
      </c>
      <c r="L86" s="20">
        <f t="shared" ca="1" si="38"/>
        <v>84.705600632764074</v>
      </c>
      <c r="M86" s="20">
        <f t="shared" ca="1" si="38"/>
        <v>90.169329298074629</v>
      </c>
    </row>
    <row r="88" spans="1:13" x14ac:dyDescent="0.2">
      <c r="A88" s="4" t="s">
        <v>57</v>
      </c>
      <c r="C88" s="9" t="str">
        <f>CUR_NAME</f>
        <v>млн руб.</v>
      </c>
      <c r="D88" s="20">
        <f ca="1">IF(D1&lt;$B$62, MAX(-D145+D138,0), 0)</f>
        <v>786.66442105263332</v>
      </c>
      <c r="E88" s="20">
        <f t="shared" ref="E88:M88" ca="1" si="39">IF(E1&lt;$B$62, MAX(-E145+E138,0), 0)</f>
        <v>1488.093395375</v>
      </c>
      <c r="F88" s="20">
        <f t="shared" si="39"/>
        <v>0</v>
      </c>
      <c r="G88" s="20">
        <f t="shared" si="39"/>
        <v>0</v>
      </c>
      <c r="H88" s="20">
        <f t="shared" si="39"/>
        <v>0</v>
      </c>
      <c r="I88" s="20">
        <f t="shared" si="39"/>
        <v>0</v>
      </c>
      <c r="J88" s="20">
        <f t="shared" si="39"/>
        <v>0</v>
      </c>
      <c r="K88" s="20">
        <f t="shared" si="39"/>
        <v>0</v>
      </c>
      <c r="L88" s="20">
        <f t="shared" si="39"/>
        <v>0</v>
      </c>
      <c r="M88" s="20">
        <f t="shared" si="39"/>
        <v>0</v>
      </c>
    </row>
    <row r="89" spans="1:13" x14ac:dyDescent="0.2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0">IF(E1&gt;=$B$62, MIN(MAX(E145-E139,0), E90, (E130-E120+E135)/$B$94+E120), 0)</f>
        <v>0</v>
      </c>
      <c r="F89" s="20">
        <f t="shared" ca="1" si="40"/>
        <v>327.07210582053824</v>
      </c>
      <c r="G89" s="20">
        <f t="shared" ca="1" si="40"/>
        <v>398.82850224872266</v>
      </c>
      <c r="H89" s="20">
        <f t="shared" ca="1" si="40"/>
        <v>437.35136072858575</v>
      </c>
      <c r="I89" s="20">
        <f t="shared" ca="1" si="40"/>
        <v>475.11430786868414</v>
      </c>
      <c r="J89" s="20">
        <f t="shared" ca="1" si="40"/>
        <v>515.19617142401</v>
      </c>
      <c r="K89" s="20">
        <f t="shared" ca="1" si="40"/>
        <v>121.19536833709265</v>
      </c>
      <c r="L89" s="20">
        <f t="shared" ca="1" si="40"/>
        <v>0</v>
      </c>
      <c r="M89" s="20">
        <f t="shared" ca="1" si="40"/>
        <v>0</v>
      </c>
    </row>
    <row r="90" spans="1:13" x14ac:dyDescent="0.2">
      <c r="A90" s="4" t="s">
        <v>59</v>
      </c>
      <c r="C90" s="9" t="str">
        <f>CUR_NAME</f>
        <v>млн руб.</v>
      </c>
      <c r="D90" s="20">
        <f ca="1">D88</f>
        <v>786.66442105263332</v>
      </c>
      <c r="E90" s="20">
        <f ca="1">D91+E88</f>
        <v>2274.7578164276333</v>
      </c>
      <c r="F90" s="20">
        <f t="shared" ref="F90:M90" ca="1" si="41">E91+F88</f>
        <v>2274.7578164276333</v>
      </c>
      <c r="G90" s="20">
        <f t="shared" ca="1" si="41"/>
        <v>1947.6857106070952</v>
      </c>
      <c r="H90" s="20">
        <f t="shared" ca="1" si="41"/>
        <v>1548.8572083583726</v>
      </c>
      <c r="I90" s="20">
        <f t="shared" ca="1" si="41"/>
        <v>1111.5058476297868</v>
      </c>
      <c r="J90" s="20">
        <f t="shared" ca="1" si="41"/>
        <v>636.39153976110265</v>
      </c>
      <c r="K90" s="20">
        <f t="shared" ca="1" si="41"/>
        <v>121.19536833709265</v>
      </c>
      <c r="L90" s="20">
        <f t="shared" ca="1" si="41"/>
        <v>0</v>
      </c>
      <c r="M90" s="20">
        <f t="shared" ca="1" si="41"/>
        <v>0</v>
      </c>
    </row>
    <row r="91" spans="1:13" x14ac:dyDescent="0.2">
      <c r="A91" s="4" t="s">
        <v>60</v>
      </c>
      <c r="C91" s="9" t="str">
        <f>CUR_NAME</f>
        <v>млн руб.</v>
      </c>
      <c r="D91" s="20">
        <f ca="1">D90-D89</f>
        <v>786.66442105263332</v>
      </c>
      <c r="E91" s="20">
        <f t="shared" ref="E91:M91" ca="1" si="42">E90-E89</f>
        <v>2274.7578164276333</v>
      </c>
      <c r="F91" s="20">
        <f t="shared" ca="1" si="42"/>
        <v>1947.6857106070952</v>
      </c>
      <c r="G91" s="20">
        <f t="shared" ca="1" si="42"/>
        <v>1548.8572083583726</v>
      </c>
      <c r="H91" s="20">
        <f t="shared" ca="1" si="42"/>
        <v>1111.5058476297868</v>
      </c>
      <c r="I91" s="20">
        <f t="shared" ca="1" si="42"/>
        <v>636.39153976110265</v>
      </c>
      <c r="J91" s="20">
        <f t="shared" ca="1" si="42"/>
        <v>121.19536833709265</v>
      </c>
      <c r="K91" s="20">
        <f t="shared" ca="1" si="42"/>
        <v>0</v>
      </c>
      <c r="L91" s="20">
        <f t="shared" ca="1" si="42"/>
        <v>0</v>
      </c>
      <c r="M91" s="20">
        <f t="shared" ca="1" si="42"/>
        <v>0</v>
      </c>
    </row>
    <row r="92" spans="1:13" x14ac:dyDescent="0.2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3">$B$92</f>
        <v>0.05</v>
      </c>
      <c r="F92" s="27">
        <f t="shared" si="43"/>
        <v>0.05</v>
      </c>
      <c r="G92" s="27">
        <f t="shared" si="43"/>
        <v>0.05</v>
      </c>
      <c r="H92" s="27">
        <f t="shared" si="43"/>
        <v>0.05</v>
      </c>
      <c r="I92" s="27">
        <f t="shared" si="43"/>
        <v>0.05</v>
      </c>
      <c r="J92" s="27">
        <f t="shared" si="43"/>
        <v>0.05</v>
      </c>
      <c r="K92" s="27">
        <f t="shared" si="43"/>
        <v>0.05</v>
      </c>
      <c r="L92" s="27">
        <f t="shared" si="43"/>
        <v>0.05</v>
      </c>
      <c r="M92" s="27">
        <f t="shared" si="43"/>
        <v>0.05</v>
      </c>
    </row>
    <row r="93" spans="1:13" x14ac:dyDescent="0.2">
      <c r="A93" s="4" t="s">
        <v>62</v>
      </c>
      <c r="C93" s="9" t="str">
        <f>CUR_NAME</f>
        <v>млн руб.</v>
      </c>
      <c r="D93" s="20">
        <f ca="1">D90*D92</f>
        <v>39.333221052631671</v>
      </c>
      <c r="E93" s="20">
        <f t="shared" ref="E93:M93" ca="1" si="44">E90*E92</f>
        <v>113.73789082138167</v>
      </c>
      <c r="F93" s="20">
        <f t="shared" ca="1" si="44"/>
        <v>113.73789082138167</v>
      </c>
      <c r="G93" s="20">
        <f t="shared" ca="1" si="44"/>
        <v>97.384285530354759</v>
      </c>
      <c r="H93" s="20">
        <f t="shared" ca="1" si="44"/>
        <v>77.442860417918638</v>
      </c>
      <c r="I93" s="20">
        <f t="shared" ca="1" si="44"/>
        <v>55.575292381489341</v>
      </c>
      <c r="J93" s="20">
        <f t="shared" ca="1" si="44"/>
        <v>31.819576988055132</v>
      </c>
      <c r="K93" s="20">
        <f t="shared" ca="1" si="44"/>
        <v>6.0597684168546326</v>
      </c>
      <c r="L93" s="20">
        <f t="shared" ca="1" si="44"/>
        <v>0</v>
      </c>
      <c r="M93" s="20">
        <f t="shared" ca="1" si="44"/>
        <v>0</v>
      </c>
    </row>
    <row r="94" spans="1:13" x14ac:dyDescent="0.2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5">IF(E1&gt;=$B$62, IFERROR((E130-E120+E135)/(-E120-E139), "-"), "-")</f>
        <v>-</v>
      </c>
      <c r="F94" s="12">
        <f t="shared" ca="1" si="45"/>
        <v>1.2</v>
      </c>
      <c r="G94" s="12">
        <f t="shared" ca="1" si="45"/>
        <v>1.2</v>
      </c>
      <c r="H94" s="12">
        <f t="shared" ca="1" si="45"/>
        <v>1.2</v>
      </c>
      <c r="I94" s="12">
        <f t="shared" ca="1" si="45"/>
        <v>1.2</v>
      </c>
      <c r="J94" s="12">
        <f t="shared" ca="1" si="45"/>
        <v>1.2</v>
      </c>
      <c r="K94" s="12">
        <f t="shared" ca="1" si="45"/>
        <v>5.2610826467666776</v>
      </c>
      <c r="L94" s="12" t="str">
        <f t="shared" ca="1" si="45"/>
        <v>-</v>
      </c>
      <c r="M94" s="12" t="str">
        <f t="shared" ca="1" si="45"/>
        <v>-</v>
      </c>
    </row>
    <row r="96" spans="1:13" s="16" customFormat="1" ht="20.100000000000001" customHeight="1" thickBot="1" x14ac:dyDescent="0.3">
      <c r="A96" s="14" t="s">
        <v>86</v>
      </c>
      <c r="B96" s="14"/>
      <c r="C96" s="14"/>
      <c r="D96" s="15" t="str">
        <f t="shared" ref="D96:M96" si="46">D$2</f>
        <v>Год 1</v>
      </c>
      <c r="E96" s="15" t="str">
        <f t="shared" si="46"/>
        <v>Год 2</v>
      </c>
      <c r="F96" s="15" t="str">
        <f t="shared" si="46"/>
        <v>Год 3</v>
      </c>
      <c r="G96" s="15" t="str">
        <f t="shared" si="46"/>
        <v>Год 4</v>
      </c>
      <c r="H96" s="15" t="str">
        <f t="shared" si="46"/>
        <v>Год 5</v>
      </c>
      <c r="I96" s="15" t="str">
        <f t="shared" si="46"/>
        <v>Год 6</v>
      </c>
      <c r="J96" s="15" t="str">
        <f t="shared" si="46"/>
        <v>Год 7</v>
      </c>
      <c r="K96" s="15" t="str">
        <f t="shared" si="46"/>
        <v>Год 8</v>
      </c>
      <c r="L96" s="15" t="str">
        <f t="shared" si="46"/>
        <v>Год 9</v>
      </c>
      <c r="M96" s="15" t="str">
        <f t="shared" si="46"/>
        <v>Год 10</v>
      </c>
    </row>
    <row r="98" spans="1:13" x14ac:dyDescent="0.2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47">MAX(E121*$B$98,0)</f>
        <v>83.971909835723679</v>
      </c>
      <c r="F98" s="20">
        <f t="shared" ca="1" si="47"/>
        <v>27.128561355723686</v>
      </c>
      <c r="G98" s="20">
        <f t="shared" ca="1" si="47"/>
        <v>48.812129005929073</v>
      </c>
      <c r="H98" s="20">
        <f t="shared" ca="1" si="47"/>
        <v>58.462162272896308</v>
      </c>
      <c r="I98" s="20">
        <f t="shared" ca="1" si="47"/>
        <v>68.713052454441367</v>
      </c>
      <c r="J98" s="20">
        <f t="shared" ca="1" si="47"/>
        <v>79.565825570357845</v>
      </c>
      <c r="K98" s="20">
        <f t="shared" ca="1" si="47"/>
        <v>98.092640923316665</v>
      </c>
      <c r="L98" s="20">
        <f t="shared" ca="1" si="47"/>
        <v>105.88200079095509</v>
      </c>
      <c r="M98" s="20">
        <f t="shared" ca="1" si="47"/>
        <v>112.71166162259328</v>
      </c>
    </row>
    <row r="99" spans="1:13" x14ac:dyDescent="0.2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8.1311999999999998</v>
      </c>
      <c r="E99" s="20">
        <f t="shared" ref="E99:M99" si="48">E74*$B$99</f>
        <v>27.103999999999999</v>
      </c>
      <c r="F99" s="20">
        <f t="shared" si="48"/>
        <v>25.748799999999999</v>
      </c>
      <c r="G99" s="20">
        <f t="shared" si="48"/>
        <v>24.393599999999999</v>
      </c>
      <c r="H99" s="20">
        <f t="shared" si="48"/>
        <v>23.038399999999999</v>
      </c>
      <c r="I99" s="20">
        <f t="shared" si="48"/>
        <v>21.683199999999999</v>
      </c>
      <c r="J99" s="20">
        <f t="shared" si="48"/>
        <v>20.327999999999999</v>
      </c>
      <c r="K99" s="20">
        <f t="shared" si="48"/>
        <v>18.972799999999999</v>
      </c>
      <c r="L99" s="20">
        <f t="shared" si="48"/>
        <v>17.617599999999999</v>
      </c>
      <c r="M99" s="20">
        <f t="shared" si="48"/>
        <v>16.262399999999996</v>
      </c>
    </row>
    <row r="100" spans="1:13" x14ac:dyDescent="0.2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49">E34*$B$100</f>
        <v>46.725120000000004</v>
      </c>
      <c r="F100" s="20">
        <f t="shared" si="49"/>
        <v>48.594124800000003</v>
      </c>
      <c r="G100" s="20">
        <f t="shared" si="49"/>
        <v>56.15321088000001</v>
      </c>
      <c r="H100" s="20">
        <f t="shared" si="49"/>
        <v>58.399339315200017</v>
      </c>
      <c r="I100" s="20">
        <f t="shared" si="49"/>
        <v>60.735312887808014</v>
      </c>
      <c r="J100" s="20">
        <f t="shared" si="49"/>
        <v>63.164725403320347</v>
      </c>
      <c r="K100" s="20">
        <f t="shared" si="49"/>
        <v>65.691314419453164</v>
      </c>
      <c r="L100" s="20">
        <f t="shared" si="49"/>
        <v>68.318966996231296</v>
      </c>
      <c r="M100" s="20">
        <f t="shared" si="49"/>
        <v>71.051725676080551</v>
      </c>
    </row>
    <row r="101" spans="1:13" x14ac:dyDescent="0.2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0">E34*$B$101</f>
        <v>20.247552000000002</v>
      </c>
      <c r="F101" s="20">
        <f t="shared" si="50"/>
        <v>21.057454080000003</v>
      </c>
      <c r="G101" s="20">
        <f t="shared" si="50"/>
        <v>24.333058048000009</v>
      </c>
      <c r="H101" s="20">
        <f t="shared" si="50"/>
        <v>25.30638036992001</v>
      </c>
      <c r="I101" s="20">
        <f t="shared" si="50"/>
        <v>26.318635584716809</v>
      </c>
      <c r="J101" s="20">
        <f t="shared" si="50"/>
        <v>27.371381008105487</v>
      </c>
      <c r="K101" s="20">
        <f t="shared" si="50"/>
        <v>28.466236248429706</v>
      </c>
      <c r="L101" s="20">
        <f t="shared" si="50"/>
        <v>29.604885698366896</v>
      </c>
      <c r="M101" s="20">
        <f t="shared" si="50"/>
        <v>30.789081126301571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1">E10*$B$103</f>
        <v>155.75040000000001</v>
      </c>
      <c r="F104" s="20">
        <f t="shared" si="51"/>
        <v>161.98041600000002</v>
      </c>
      <c r="G104" s="20">
        <f t="shared" si="51"/>
        <v>187.17736960000005</v>
      </c>
      <c r="H104" s="20">
        <f t="shared" si="51"/>
        <v>194.66446438400007</v>
      </c>
      <c r="I104" s="20">
        <f t="shared" si="51"/>
        <v>202.45104295936005</v>
      </c>
      <c r="J104" s="20">
        <f t="shared" si="51"/>
        <v>210.5490846777345</v>
      </c>
      <c r="K104" s="20">
        <f t="shared" si="51"/>
        <v>218.97104806484387</v>
      </c>
      <c r="L104" s="20">
        <f t="shared" si="51"/>
        <v>227.72988998743764</v>
      </c>
      <c r="M104" s="20">
        <f t="shared" si="51"/>
        <v>236.83908558693517</v>
      </c>
    </row>
    <row r="105" spans="1:13" x14ac:dyDescent="0.2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2">-$B$103*(SUM(E26:E29)-E34)</f>
        <v>-12.460032000000002</v>
      </c>
      <c r="F105" s="20">
        <f t="shared" si="52"/>
        <v>-12.958433279999998</v>
      </c>
      <c r="G105" s="20">
        <f t="shared" si="52"/>
        <v>-14.974189567999993</v>
      </c>
      <c r="H105" s="20">
        <f t="shared" si="52"/>
        <v>-15.573157150719993</v>
      </c>
      <c r="I105" s="20">
        <f t="shared" si="52"/>
        <v>-16.196083436748804</v>
      </c>
      <c r="J105" s="20">
        <f t="shared" si="52"/>
        <v>-16.843926774218751</v>
      </c>
      <c r="K105" s="20">
        <f t="shared" si="52"/>
        <v>-17.517683845187509</v>
      </c>
      <c r="L105" s="20">
        <f t="shared" si="52"/>
        <v>-18.218391198995011</v>
      </c>
      <c r="M105" s="20">
        <f t="shared" si="52"/>
        <v>-18.947126846954809</v>
      </c>
    </row>
    <row r="106" spans="1:13" x14ac:dyDescent="0.2">
      <c r="A106" s="4" t="s">
        <v>103</v>
      </c>
      <c r="C106" s="9" t="str">
        <f>CUR_NAME</f>
        <v>млн руб.</v>
      </c>
      <c r="D106" s="20">
        <f>-$B$103*SUM(D53:D55)</f>
        <v>-211.20000000000002</v>
      </c>
      <c r="E106" s="20">
        <f t="shared" ref="E106:M106" si="53">-$B$103*SUM(E53:E55)</f>
        <v>-492.8</v>
      </c>
      <c r="F106" s="20">
        <f t="shared" si="53"/>
        <v>0</v>
      </c>
      <c r="G106" s="20">
        <f t="shared" si="53"/>
        <v>0</v>
      </c>
      <c r="H106" s="20">
        <f t="shared" si="53"/>
        <v>0</v>
      </c>
      <c r="I106" s="20">
        <f t="shared" si="53"/>
        <v>0</v>
      </c>
      <c r="J106" s="20">
        <f t="shared" si="53"/>
        <v>0</v>
      </c>
      <c r="K106" s="20">
        <f t="shared" si="53"/>
        <v>0</v>
      </c>
      <c r="L106" s="20">
        <f t="shared" si="53"/>
        <v>0</v>
      </c>
      <c r="M106" s="20">
        <f t="shared" si="53"/>
        <v>0</v>
      </c>
    </row>
    <row r="107" spans="1:13" x14ac:dyDescent="0.2">
      <c r="A107" s="4" t="s">
        <v>104</v>
      </c>
      <c r="C107" s="9" t="str">
        <f>CUR_NAME</f>
        <v>млн руб.</v>
      </c>
      <c r="D107" s="20">
        <f>SUM(D104:D106)</f>
        <v>-211.20000000000002</v>
      </c>
      <c r="E107" s="20">
        <f t="shared" ref="E107:M107" si="54">SUM(E104:E106)</f>
        <v>-349.50963200000001</v>
      </c>
      <c r="F107" s="20">
        <f t="shared" si="54"/>
        <v>149.02198272000001</v>
      </c>
      <c r="G107" s="20">
        <f t="shared" si="54"/>
        <v>172.20318003200006</v>
      </c>
      <c r="H107" s="20">
        <f t="shared" si="54"/>
        <v>179.09130723328008</v>
      </c>
      <c r="I107" s="20">
        <f t="shared" si="54"/>
        <v>186.25495952261124</v>
      </c>
      <c r="J107" s="20">
        <f t="shared" si="54"/>
        <v>193.70515790351575</v>
      </c>
      <c r="K107" s="20">
        <f t="shared" si="54"/>
        <v>201.45336421965635</v>
      </c>
      <c r="L107" s="20">
        <f t="shared" si="54"/>
        <v>209.51149878844262</v>
      </c>
      <c r="M107" s="20">
        <f t="shared" si="54"/>
        <v>217.89195873998037</v>
      </c>
    </row>
    <row r="109" spans="1:13" s="16" customFormat="1" ht="20.100000000000001" customHeight="1" thickBot="1" x14ac:dyDescent="0.3">
      <c r="A109" s="14" t="s">
        <v>65</v>
      </c>
      <c r="B109" s="14"/>
      <c r="C109" s="14"/>
      <c r="D109" s="15" t="str">
        <f t="shared" ref="D109:M109" si="55">D$2</f>
        <v>Год 1</v>
      </c>
      <c r="E109" s="15" t="str">
        <f t="shared" si="55"/>
        <v>Год 2</v>
      </c>
      <c r="F109" s="15" t="str">
        <f t="shared" si="55"/>
        <v>Год 3</v>
      </c>
      <c r="G109" s="15" t="str">
        <f t="shared" si="55"/>
        <v>Год 4</v>
      </c>
      <c r="H109" s="15" t="str">
        <f t="shared" si="55"/>
        <v>Год 5</v>
      </c>
      <c r="I109" s="15" t="str">
        <f t="shared" si="55"/>
        <v>Год 6</v>
      </c>
      <c r="J109" s="15" t="str">
        <f t="shared" si="55"/>
        <v>Год 7</v>
      </c>
      <c r="K109" s="15" t="str">
        <f t="shared" si="55"/>
        <v>Год 8</v>
      </c>
      <c r="L109" s="15" t="str">
        <f t="shared" si="55"/>
        <v>Год 9</v>
      </c>
      <c r="M109" s="15" t="str">
        <f t="shared" si="55"/>
        <v>Год 10</v>
      </c>
    </row>
    <row r="111" spans="1:13" x14ac:dyDescent="0.2">
      <c r="A111" s="4" t="s">
        <v>66</v>
      </c>
      <c r="C111" s="9" t="str">
        <f t="shared" ref="C111:C117" si="56">CUR_NAME</f>
        <v>млн руб.</v>
      </c>
      <c r="D111" s="20">
        <f t="shared" ref="D111:M111" si="57">D10</f>
        <v>0</v>
      </c>
      <c r="E111" s="20">
        <f t="shared" si="57"/>
        <v>778.75200000000007</v>
      </c>
      <c r="F111" s="20">
        <f t="shared" si="57"/>
        <v>809.90208000000007</v>
      </c>
      <c r="G111" s="20">
        <f t="shared" si="57"/>
        <v>935.88684800000021</v>
      </c>
      <c r="H111" s="20">
        <f t="shared" si="57"/>
        <v>973.32232192000026</v>
      </c>
      <c r="I111" s="20">
        <f t="shared" si="57"/>
        <v>1012.2552147968003</v>
      </c>
      <c r="J111" s="20">
        <f t="shared" si="57"/>
        <v>1052.7454233886724</v>
      </c>
      <c r="K111" s="20">
        <f t="shared" si="57"/>
        <v>1094.8552403242193</v>
      </c>
      <c r="L111" s="20">
        <f t="shared" si="57"/>
        <v>1138.6494499371881</v>
      </c>
      <c r="M111" s="20">
        <f t="shared" si="57"/>
        <v>1184.1954279346758</v>
      </c>
    </row>
    <row r="112" spans="1:13" x14ac:dyDescent="0.2">
      <c r="A112" s="4" t="s">
        <v>16</v>
      </c>
      <c r="C112" s="9" t="str">
        <f t="shared" si="56"/>
        <v>млн руб.</v>
      </c>
      <c r="D112" s="20">
        <f t="shared" ref="D112:M112" si="58">-D26</f>
        <v>0</v>
      </c>
      <c r="E112" s="20">
        <f t="shared" si="58"/>
        <v>-116.81280000000001</v>
      </c>
      <c r="F112" s="20">
        <f t="shared" si="58"/>
        <v>-121.48531200000001</v>
      </c>
      <c r="G112" s="20">
        <f t="shared" si="58"/>
        <v>-140.38302720000002</v>
      </c>
      <c r="H112" s="20">
        <f t="shared" si="58"/>
        <v>-145.99834828800005</v>
      </c>
      <c r="I112" s="20">
        <f t="shared" si="58"/>
        <v>-151.83828221952004</v>
      </c>
      <c r="J112" s="20">
        <f t="shared" si="58"/>
        <v>-157.91181350830087</v>
      </c>
      <c r="K112" s="20">
        <f t="shared" si="58"/>
        <v>-164.2282860486329</v>
      </c>
      <c r="L112" s="20">
        <f t="shared" si="58"/>
        <v>-170.79741749057823</v>
      </c>
      <c r="M112" s="20">
        <f t="shared" si="58"/>
        <v>-177.62931419020137</v>
      </c>
    </row>
    <row r="113" spans="1:13" x14ac:dyDescent="0.2">
      <c r="A113" s="4" t="s">
        <v>17</v>
      </c>
      <c r="C113" s="9" t="str">
        <f t="shared" si="56"/>
        <v>млн руб.</v>
      </c>
      <c r="D113" s="20">
        <f>-D27</f>
        <v>0</v>
      </c>
      <c r="E113" s="20">
        <f t="shared" ref="E113:M113" si="59">-E27</f>
        <v>-31.150080000000003</v>
      </c>
      <c r="F113" s="20">
        <f t="shared" si="59"/>
        <v>-32.396083200000007</v>
      </c>
      <c r="G113" s="20">
        <f t="shared" si="59"/>
        <v>-37.435473920000007</v>
      </c>
      <c r="H113" s="20">
        <f t="shared" si="59"/>
        <v>-38.932892876800011</v>
      </c>
      <c r="I113" s="20">
        <f t="shared" si="59"/>
        <v>-40.490208591872012</v>
      </c>
      <c r="J113" s="20">
        <f t="shared" si="59"/>
        <v>-42.109816935546895</v>
      </c>
      <c r="K113" s="20">
        <f t="shared" si="59"/>
        <v>-43.794209612968771</v>
      </c>
      <c r="L113" s="20">
        <f t="shared" si="59"/>
        <v>-45.545977997487526</v>
      </c>
      <c r="M113" s="20">
        <f t="shared" si="59"/>
        <v>-47.367817117387034</v>
      </c>
    </row>
    <row r="114" spans="1:13" x14ac:dyDescent="0.2">
      <c r="A114" s="4" t="s">
        <v>18</v>
      </c>
      <c r="C114" s="9" t="str">
        <f t="shared" si="56"/>
        <v>млн руб.</v>
      </c>
      <c r="D114" s="20">
        <f>-D28</f>
        <v>0</v>
      </c>
      <c r="E114" s="20">
        <f t="shared" ref="E114:M114" si="60">-E28</f>
        <v>-31.150080000000003</v>
      </c>
      <c r="F114" s="20">
        <f t="shared" si="60"/>
        <v>-32.396083200000007</v>
      </c>
      <c r="G114" s="20">
        <f t="shared" si="60"/>
        <v>-37.435473920000007</v>
      </c>
      <c r="H114" s="20">
        <f t="shared" si="60"/>
        <v>-38.932892876800011</v>
      </c>
      <c r="I114" s="20">
        <f t="shared" si="60"/>
        <v>-40.490208591872012</v>
      </c>
      <c r="J114" s="20">
        <f t="shared" si="60"/>
        <v>-42.109816935546895</v>
      </c>
      <c r="K114" s="20">
        <f t="shared" si="60"/>
        <v>-43.794209612968771</v>
      </c>
      <c r="L114" s="20">
        <f t="shared" si="60"/>
        <v>-45.545977997487526</v>
      </c>
      <c r="M114" s="20">
        <f t="shared" si="60"/>
        <v>-47.367817117387034</v>
      </c>
    </row>
    <row r="115" spans="1:13" x14ac:dyDescent="0.2">
      <c r="A115" s="4" t="s">
        <v>19</v>
      </c>
      <c r="C115" s="9" t="str">
        <f t="shared" si="56"/>
        <v>млн руб.</v>
      </c>
      <c r="D115" s="20">
        <f>-D29</f>
        <v>0</v>
      </c>
      <c r="E115" s="20">
        <f t="shared" ref="E115:M115" si="61">-E29</f>
        <v>-38.937600000000003</v>
      </c>
      <c r="F115" s="20">
        <f t="shared" si="61"/>
        <v>-40.495104000000005</v>
      </c>
      <c r="G115" s="20">
        <f t="shared" si="61"/>
        <v>-46.794342400000012</v>
      </c>
      <c r="H115" s="20">
        <f t="shared" si="61"/>
        <v>-48.666116096000017</v>
      </c>
      <c r="I115" s="20">
        <f t="shared" si="61"/>
        <v>-50.612760739840013</v>
      </c>
      <c r="J115" s="20">
        <f t="shared" si="61"/>
        <v>-52.637271169433625</v>
      </c>
      <c r="K115" s="20">
        <f t="shared" si="61"/>
        <v>-54.742762016210968</v>
      </c>
      <c r="L115" s="20">
        <f t="shared" si="61"/>
        <v>-56.932472496859411</v>
      </c>
      <c r="M115" s="20">
        <f t="shared" si="61"/>
        <v>-59.209771396733792</v>
      </c>
    </row>
    <row r="116" spans="1:13" x14ac:dyDescent="0.2">
      <c r="A116" s="4" t="s">
        <v>67</v>
      </c>
      <c r="C116" s="9" t="str">
        <f t="shared" si="56"/>
        <v>млн руб.</v>
      </c>
      <c r="D116" s="20">
        <f t="shared" ref="D116:M116" si="62">-D99</f>
        <v>-8.1311999999999998</v>
      </c>
      <c r="E116" s="20">
        <f t="shared" si="62"/>
        <v>-27.103999999999999</v>
      </c>
      <c r="F116" s="20">
        <f t="shared" si="62"/>
        <v>-25.748799999999999</v>
      </c>
      <c r="G116" s="20">
        <f t="shared" si="62"/>
        <v>-24.393599999999999</v>
      </c>
      <c r="H116" s="20">
        <f t="shared" si="62"/>
        <v>-23.038399999999999</v>
      </c>
      <c r="I116" s="20">
        <f t="shared" si="62"/>
        <v>-21.683199999999999</v>
      </c>
      <c r="J116" s="20">
        <f t="shared" si="62"/>
        <v>-20.327999999999999</v>
      </c>
      <c r="K116" s="20">
        <f t="shared" si="62"/>
        <v>-18.972799999999999</v>
      </c>
      <c r="L116" s="20">
        <f t="shared" si="62"/>
        <v>-17.617599999999999</v>
      </c>
      <c r="M116" s="20">
        <f t="shared" si="62"/>
        <v>-16.262399999999996</v>
      </c>
    </row>
    <row r="117" spans="1:13" x14ac:dyDescent="0.25">
      <c r="A117" s="28" t="s">
        <v>68</v>
      </c>
      <c r="C117" s="9" t="str">
        <f t="shared" si="56"/>
        <v>млн руб.</v>
      </c>
      <c r="D117" s="13">
        <f>SUM(D111:D116)</f>
        <v>-8.1311999999999998</v>
      </c>
      <c r="E117" s="13">
        <f t="shared" ref="E117:M117" si="63">SUM(E111:E116)</f>
        <v>533.59744000000001</v>
      </c>
      <c r="F117" s="13">
        <f t="shared" si="63"/>
        <v>557.38069760000008</v>
      </c>
      <c r="G117" s="13">
        <f t="shared" si="63"/>
        <v>649.4449305600001</v>
      </c>
      <c r="H117" s="13">
        <f t="shared" si="63"/>
        <v>677.75367178240015</v>
      </c>
      <c r="I117" s="13">
        <f t="shared" si="63"/>
        <v>707.1405546536962</v>
      </c>
      <c r="J117" s="13">
        <f t="shared" si="63"/>
        <v>737.6487048398443</v>
      </c>
      <c r="K117" s="13">
        <f t="shared" si="63"/>
        <v>769.32297303343796</v>
      </c>
      <c r="L117" s="13">
        <f t="shared" si="63"/>
        <v>802.2100039547754</v>
      </c>
      <c r="M117" s="13">
        <f t="shared" si="63"/>
        <v>836.35830811296648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">
      <c r="A119" s="4" t="s">
        <v>69</v>
      </c>
      <c r="C119" s="9" t="str">
        <f>CUR_NAME</f>
        <v>млн руб.</v>
      </c>
      <c r="D119" s="20">
        <f t="shared" ref="D119:M119" si="64">-SUM(D64:D66)</f>
        <v>0</v>
      </c>
      <c r="E119" s="20">
        <f t="shared" si="64"/>
        <v>0</v>
      </c>
      <c r="F119" s="20">
        <f t="shared" si="64"/>
        <v>-308</v>
      </c>
      <c r="G119" s="20">
        <f t="shared" si="64"/>
        <v>-308</v>
      </c>
      <c r="H119" s="20">
        <f t="shared" si="64"/>
        <v>-308</v>
      </c>
      <c r="I119" s="20">
        <f t="shared" si="64"/>
        <v>-308</v>
      </c>
      <c r="J119" s="20">
        <f t="shared" si="64"/>
        <v>-308</v>
      </c>
      <c r="K119" s="20">
        <f t="shared" si="64"/>
        <v>-272.8</v>
      </c>
      <c r="L119" s="20">
        <f t="shared" si="64"/>
        <v>-272.8</v>
      </c>
      <c r="M119" s="20">
        <f t="shared" si="64"/>
        <v>-272.8</v>
      </c>
    </row>
    <row r="120" spans="1:13" x14ac:dyDescent="0.2">
      <c r="A120" s="4" t="s">
        <v>70</v>
      </c>
      <c r="C120" s="9" t="str">
        <f>CUR_NAME</f>
        <v>млн руб.</v>
      </c>
      <c r="D120" s="20">
        <f t="shared" ref="D120:M120" ca="1" si="65">-D93</f>
        <v>-39.333221052631671</v>
      </c>
      <c r="E120" s="20">
        <f t="shared" ca="1" si="65"/>
        <v>-113.73789082138167</v>
      </c>
      <c r="F120" s="20">
        <f t="shared" ca="1" si="65"/>
        <v>-113.73789082138167</v>
      </c>
      <c r="G120" s="20">
        <f t="shared" ca="1" si="65"/>
        <v>-97.384285530354759</v>
      </c>
      <c r="H120" s="20">
        <f t="shared" ca="1" si="65"/>
        <v>-77.442860417918638</v>
      </c>
      <c r="I120" s="20">
        <f t="shared" ca="1" si="65"/>
        <v>-55.575292381489341</v>
      </c>
      <c r="J120" s="20">
        <f t="shared" ca="1" si="65"/>
        <v>-31.819576988055132</v>
      </c>
      <c r="K120" s="20">
        <f t="shared" ca="1" si="65"/>
        <v>-6.0597684168546326</v>
      </c>
      <c r="L120" s="20">
        <f t="shared" ca="1" si="65"/>
        <v>0</v>
      </c>
      <c r="M120" s="20">
        <f t="shared" ca="1" si="65"/>
        <v>0</v>
      </c>
    </row>
    <row r="121" spans="1:13" x14ac:dyDescent="0.2">
      <c r="A121" s="4" t="s">
        <v>71</v>
      </c>
      <c r="C121" s="9" t="str">
        <f>CUR_NAME</f>
        <v>млн руб.</v>
      </c>
      <c r="D121" s="20">
        <f ca="1">SUM(D117:D120)</f>
        <v>-47.464421052631671</v>
      </c>
      <c r="E121" s="20">
        <f t="shared" ref="E121:M121" ca="1" si="66">SUM(E117:E120)</f>
        <v>419.85954917861835</v>
      </c>
      <c r="F121" s="20">
        <f t="shared" ca="1" si="66"/>
        <v>135.64280677861842</v>
      </c>
      <c r="G121" s="20">
        <f t="shared" ca="1" si="66"/>
        <v>244.06064502964534</v>
      </c>
      <c r="H121" s="20">
        <f t="shared" ca="1" si="66"/>
        <v>292.31081136448154</v>
      </c>
      <c r="I121" s="20">
        <f t="shared" ca="1" si="66"/>
        <v>343.56526227220684</v>
      </c>
      <c r="J121" s="20">
        <f t="shared" ca="1" si="66"/>
        <v>397.82912785178917</v>
      </c>
      <c r="K121" s="20">
        <f t="shared" ca="1" si="66"/>
        <v>490.46320461658331</v>
      </c>
      <c r="L121" s="20">
        <f t="shared" ca="1" si="66"/>
        <v>529.41000395477545</v>
      </c>
      <c r="M121" s="20">
        <f t="shared" ca="1" si="66"/>
        <v>563.55830811296642</v>
      </c>
    </row>
    <row r="122" spans="1:13" x14ac:dyDescent="0.2">
      <c r="A122" s="4" t="s">
        <v>72</v>
      </c>
      <c r="C122" s="9" t="str">
        <f>CUR_NAME</f>
        <v>млн руб.</v>
      </c>
      <c r="D122" s="20">
        <f t="shared" ref="D122:M122" ca="1" si="67">-D98</f>
        <v>0</v>
      </c>
      <c r="E122" s="20">
        <f t="shared" ca="1" si="67"/>
        <v>-83.971909835723679</v>
      </c>
      <c r="F122" s="20">
        <f t="shared" ca="1" si="67"/>
        <v>-27.128561355723686</v>
      </c>
      <c r="G122" s="20">
        <f t="shared" ca="1" si="67"/>
        <v>-48.812129005929073</v>
      </c>
      <c r="H122" s="20">
        <f t="shared" ca="1" si="67"/>
        <v>-58.462162272896308</v>
      </c>
      <c r="I122" s="20">
        <f t="shared" ca="1" si="67"/>
        <v>-68.713052454441367</v>
      </c>
      <c r="J122" s="20">
        <f t="shared" ca="1" si="67"/>
        <v>-79.565825570357845</v>
      </c>
      <c r="K122" s="20">
        <f t="shared" ca="1" si="67"/>
        <v>-98.092640923316665</v>
      </c>
      <c r="L122" s="20">
        <f t="shared" ca="1" si="67"/>
        <v>-105.88200079095509</v>
      </c>
      <c r="M122" s="20">
        <f t="shared" ca="1" si="67"/>
        <v>-112.71166162259328</v>
      </c>
    </row>
    <row r="123" spans="1:13" x14ac:dyDescent="0.2">
      <c r="A123" s="28" t="s">
        <v>73</v>
      </c>
      <c r="C123" s="9" t="str">
        <f>CUR_NAME</f>
        <v>млн руб.</v>
      </c>
      <c r="D123" s="13">
        <f ca="1">SUM(D121:D122)</f>
        <v>-47.464421052631671</v>
      </c>
      <c r="E123" s="13">
        <f t="shared" ref="E123:M123" ca="1" si="68">SUM(E121:E122)</f>
        <v>335.88763934289466</v>
      </c>
      <c r="F123" s="13">
        <f t="shared" ca="1" si="68"/>
        <v>108.51424542289473</v>
      </c>
      <c r="G123" s="13">
        <f t="shared" ca="1" si="68"/>
        <v>195.24851602371626</v>
      </c>
      <c r="H123" s="13">
        <f t="shared" ca="1" si="68"/>
        <v>233.84864909158523</v>
      </c>
      <c r="I123" s="13">
        <f t="shared" ca="1" si="68"/>
        <v>274.85220981776547</v>
      </c>
      <c r="J123" s="13">
        <f t="shared" ca="1" si="68"/>
        <v>318.26330228143132</v>
      </c>
      <c r="K123" s="13">
        <f t="shared" ca="1" si="68"/>
        <v>392.37056369326666</v>
      </c>
      <c r="L123" s="13">
        <f t="shared" ca="1" si="68"/>
        <v>423.52800316382036</v>
      </c>
      <c r="M123" s="13">
        <f t="shared" ca="1" si="68"/>
        <v>450.84664649037313</v>
      </c>
    </row>
    <row r="125" spans="1:13" s="16" customFormat="1" ht="20.100000000000001" customHeight="1" thickBot="1" x14ac:dyDescent="0.3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69">E$2</f>
        <v>Год 2</v>
      </c>
      <c r="F125" s="15" t="str">
        <f t="shared" si="69"/>
        <v>Год 3</v>
      </c>
      <c r="G125" s="15" t="str">
        <f t="shared" si="69"/>
        <v>Год 4</v>
      </c>
      <c r="H125" s="15" t="str">
        <f t="shared" si="69"/>
        <v>Год 5</v>
      </c>
      <c r="I125" s="15" t="str">
        <f t="shared" si="69"/>
        <v>Год 6</v>
      </c>
      <c r="J125" s="15" t="str">
        <f t="shared" si="69"/>
        <v>Год 7</v>
      </c>
      <c r="K125" s="15" t="str">
        <f t="shared" si="69"/>
        <v>Год 8</v>
      </c>
      <c r="L125" s="15" t="str">
        <f t="shared" si="69"/>
        <v>Год 9</v>
      </c>
      <c r="M125" s="15" t="str">
        <f t="shared" si="69"/>
        <v>Год 10</v>
      </c>
    </row>
    <row r="127" spans="1:13" x14ac:dyDescent="0.2">
      <c r="A127" s="4" t="s">
        <v>73</v>
      </c>
      <c r="C127" s="9" t="str">
        <f>CUR_NAME</f>
        <v>млн руб.</v>
      </c>
      <c r="D127" s="20">
        <f ca="1">D123</f>
        <v>-47.464421052631671</v>
      </c>
      <c r="E127" s="20">
        <f t="shared" ref="E127:M127" ca="1" si="70">E123</f>
        <v>335.88763934289466</v>
      </c>
      <c r="F127" s="20">
        <f t="shared" ca="1" si="70"/>
        <v>108.51424542289473</v>
      </c>
      <c r="G127" s="20">
        <f t="shared" ca="1" si="70"/>
        <v>195.24851602371626</v>
      </c>
      <c r="H127" s="20">
        <f t="shared" ca="1" si="70"/>
        <v>233.84864909158523</v>
      </c>
      <c r="I127" s="20">
        <f t="shared" ca="1" si="70"/>
        <v>274.85220981776547</v>
      </c>
      <c r="J127" s="20">
        <f t="shared" ca="1" si="70"/>
        <v>318.26330228143132</v>
      </c>
      <c r="K127" s="20">
        <f t="shared" ca="1" si="70"/>
        <v>392.37056369326666</v>
      </c>
      <c r="L127" s="20">
        <f t="shared" ca="1" si="70"/>
        <v>423.52800316382036</v>
      </c>
      <c r="M127" s="20">
        <f t="shared" ca="1" si="70"/>
        <v>450.84664649037313</v>
      </c>
    </row>
    <row r="128" spans="1:13" x14ac:dyDescent="0.2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1">-E119</f>
        <v>0</v>
      </c>
      <c r="F128" s="20">
        <f t="shared" si="71"/>
        <v>308</v>
      </c>
      <c r="G128" s="20">
        <f t="shared" si="71"/>
        <v>308</v>
      </c>
      <c r="H128" s="20">
        <f t="shared" si="71"/>
        <v>308</v>
      </c>
      <c r="I128" s="20">
        <f t="shared" si="71"/>
        <v>308</v>
      </c>
      <c r="J128" s="20">
        <f t="shared" si="71"/>
        <v>308</v>
      </c>
      <c r="K128" s="20">
        <f t="shared" si="71"/>
        <v>272.8</v>
      </c>
      <c r="L128" s="20">
        <f t="shared" si="71"/>
        <v>272.8</v>
      </c>
      <c r="M128" s="20">
        <f t="shared" si="71"/>
        <v>272.8</v>
      </c>
    </row>
    <row r="129" spans="1:13" x14ac:dyDescent="0.2">
      <c r="A129" s="4" t="s">
        <v>37</v>
      </c>
      <c r="C129" s="9" t="str">
        <f>CUR_NAME</f>
        <v>млн руб.</v>
      </c>
      <c r="D129" s="20">
        <f t="shared" ref="D129:M129" si="72">-D45</f>
        <v>0</v>
      </c>
      <c r="E129" s="20">
        <f t="shared" si="72"/>
        <v>-32.003506849315073</v>
      </c>
      <c r="F129" s="20">
        <f t="shared" si="72"/>
        <v>-1.2801402739725987</v>
      </c>
      <c r="G129" s="20">
        <f t="shared" si="72"/>
        <v>-5.1774562191780902</v>
      </c>
      <c r="H129" s="20">
        <f t="shared" si="72"/>
        <v>-1.5384441336986399</v>
      </c>
      <c r="I129" s="20">
        <f t="shared" si="72"/>
        <v>-1.5999818990465684</v>
      </c>
      <c r="J129" s="20">
        <f t="shared" si="72"/>
        <v>-1.6639811750084448</v>
      </c>
      <c r="K129" s="20">
        <f t="shared" si="72"/>
        <v>-1.7305404220087652</v>
      </c>
      <c r="L129" s="20">
        <f t="shared" si="72"/>
        <v>-1.7997620388891491</v>
      </c>
      <c r="M129" s="20">
        <f t="shared" si="72"/>
        <v>-1.8717525204446801</v>
      </c>
    </row>
    <row r="130" spans="1:13" x14ac:dyDescent="0.2">
      <c r="A130" s="28" t="s">
        <v>79</v>
      </c>
      <c r="C130" s="9" t="str">
        <f>CUR_NAME</f>
        <v>млн руб.</v>
      </c>
      <c r="D130" s="13">
        <f ca="1">SUM(D127:D129)</f>
        <v>-47.464421052631671</v>
      </c>
      <c r="E130" s="13">
        <f t="shared" ref="E130:M130" ca="1" si="73">SUM(E127:E129)</f>
        <v>303.88413249357961</v>
      </c>
      <c r="F130" s="13">
        <f t="shared" ca="1" si="73"/>
        <v>415.23410514892214</v>
      </c>
      <c r="G130" s="13">
        <f t="shared" ca="1" si="73"/>
        <v>498.07105980453815</v>
      </c>
      <c r="H130" s="13">
        <f t="shared" ca="1" si="73"/>
        <v>540.31020495788664</v>
      </c>
      <c r="I130" s="13">
        <f t="shared" ca="1" si="73"/>
        <v>581.25222791871886</v>
      </c>
      <c r="J130" s="13">
        <f t="shared" ca="1" si="73"/>
        <v>624.59932110642296</v>
      </c>
      <c r="K130" s="13">
        <f t="shared" ca="1" si="73"/>
        <v>663.44002327125793</v>
      </c>
      <c r="L130" s="13">
        <f t="shared" ca="1" si="73"/>
        <v>694.52824112493113</v>
      </c>
      <c r="M130" s="13">
        <f t="shared" ca="1" si="73"/>
        <v>721.77489396992837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">
      <c r="A132" s="4" t="s">
        <v>42</v>
      </c>
      <c r="C132" s="9" t="str">
        <f>CUR_NAME</f>
        <v>млн руб.</v>
      </c>
      <c r="D132" s="20">
        <f t="shared" ref="D132:M132" si="74">-D53</f>
        <v>-369.6</v>
      </c>
      <c r="E132" s="20">
        <f t="shared" si="74"/>
        <v>-862.40000000000009</v>
      </c>
      <c r="F132" s="20">
        <f t="shared" si="74"/>
        <v>0</v>
      </c>
      <c r="G132" s="20">
        <f t="shared" si="74"/>
        <v>0</v>
      </c>
      <c r="H132" s="20">
        <f t="shared" si="74"/>
        <v>0</v>
      </c>
      <c r="I132" s="20">
        <f t="shared" si="74"/>
        <v>0</v>
      </c>
      <c r="J132" s="20">
        <f t="shared" si="74"/>
        <v>0</v>
      </c>
      <c r="K132" s="20">
        <f t="shared" si="74"/>
        <v>0</v>
      </c>
      <c r="L132" s="20">
        <f t="shared" si="74"/>
        <v>0</v>
      </c>
      <c r="M132" s="20">
        <f t="shared" si="74"/>
        <v>0</v>
      </c>
    </row>
    <row r="133" spans="1:13" x14ac:dyDescent="0.2">
      <c r="A133" s="4" t="s">
        <v>43</v>
      </c>
      <c r="C133" s="9" t="str">
        <f>CUR_NAME</f>
        <v>млн руб.</v>
      </c>
      <c r="D133" s="20">
        <f>-D54</f>
        <v>-633.6</v>
      </c>
      <c r="E133" s="20">
        <f t="shared" ref="E133:M133" si="75">-E54</f>
        <v>-1478.3999999999999</v>
      </c>
      <c r="F133" s="20">
        <f t="shared" si="75"/>
        <v>0</v>
      </c>
      <c r="G133" s="20">
        <f t="shared" si="75"/>
        <v>0</v>
      </c>
      <c r="H133" s="20">
        <f t="shared" si="75"/>
        <v>0</v>
      </c>
      <c r="I133" s="20">
        <f t="shared" si="75"/>
        <v>0</v>
      </c>
      <c r="J133" s="20">
        <f t="shared" si="75"/>
        <v>0</v>
      </c>
      <c r="K133" s="20">
        <f t="shared" si="75"/>
        <v>0</v>
      </c>
      <c r="L133" s="20">
        <f t="shared" si="75"/>
        <v>0</v>
      </c>
      <c r="M133" s="20">
        <f t="shared" si="75"/>
        <v>0</v>
      </c>
    </row>
    <row r="134" spans="1:13" x14ac:dyDescent="0.2">
      <c r="A134" s="4" t="s">
        <v>44</v>
      </c>
      <c r="C134" s="9" t="str">
        <f>CUR_NAME</f>
        <v>млн руб.</v>
      </c>
      <c r="D134" s="20">
        <f>-D55</f>
        <v>-52.800000000000004</v>
      </c>
      <c r="E134" s="20">
        <f t="shared" ref="E134:M134" si="76">-E55</f>
        <v>-123.2</v>
      </c>
      <c r="F134" s="20">
        <f t="shared" si="76"/>
        <v>0</v>
      </c>
      <c r="G134" s="20">
        <f t="shared" si="76"/>
        <v>0</v>
      </c>
      <c r="H134" s="20">
        <f t="shared" si="76"/>
        <v>0</v>
      </c>
      <c r="I134" s="20">
        <f t="shared" si="76"/>
        <v>0</v>
      </c>
      <c r="J134" s="20">
        <f t="shared" si="76"/>
        <v>0</v>
      </c>
      <c r="K134" s="20">
        <f t="shared" si="76"/>
        <v>0</v>
      </c>
      <c r="L134" s="20">
        <f t="shared" si="76"/>
        <v>0</v>
      </c>
      <c r="M134" s="20">
        <f t="shared" si="76"/>
        <v>0</v>
      </c>
    </row>
    <row r="135" spans="1:13" x14ac:dyDescent="0.2">
      <c r="A135" s="28" t="s">
        <v>80</v>
      </c>
      <c r="C135" s="9" t="str">
        <f>CUR_NAME</f>
        <v>млн руб.</v>
      </c>
      <c r="D135" s="13">
        <f>SUM(D132:D134)</f>
        <v>-1056</v>
      </c>
      <c r="E135" s="13">
        <f t="shared" ref="E135:M135" si="77">SUM(E132:E134)</f>
        <v>-2464</v>
      </c>
      <c r="F135" s="13">
        <f t="shared" si="77"/>
        <v>0</v>
      </c>
      <c r="G135" s="13">
        <f t="shared" si="77"/>
        <v>0</v>
      </c>
      <c r="H135" s="13">
        <f t="shared" si="77"/>
        <v>0</v>
      </c>
      <c r="I135" s="13">
        <f t="shared" si="77"/>
        <v>0</v>
      </c>
      <c r="J135" s="13">
        <f t="shared" si="77"/>
        <v>0</v>
      </c>
      <c r="K135" s="13">
        <f t="shared" si="77"/>
        <v>0</v>
      </c>
      <c r="L135" s="13">
        <f t="shared" si="77"/>
        <v>0</v>
      </c>
      <c r="M135" s="13">
        <f t="shared" si="77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">
      <c r="A137" s="4" t="s">
        <v>75</v>
      </c>
      <c r="C137" s="9" t="str">
        <f>CUR_NAME</f>
        <v>млн руб.</v>
      </c>
      <c r="D137" s="20">
        <f t="shared" ref="D137:M137" si="78">D83</f>
        <v>316.8</v>
      </c>
      <c r="E137" s="20">
        <f t="shared" si="78"/>
        <v>739.19999999999993</v>
      </c>
      <c r="F137" s="20">
        <f t="shared" si="78"/>
        <v>0</v>
      </c>
      <c r="G137" s="20">
        <f t="shared" si="78"/>
        <v>0</v>
      </c>
      <c r="H137" s="20">
        <f t="shared" si="78"/>
        <v>0</v>
      </c>
      <c r="I137" s="20">
        <f t="shared" si="78"/>
        <v>0</v>
      </c>
      <c r="J137" s="20">
        <f t="shared" si="78"/>
        <v>0</v>
      </c>
      <c r="K137" s="20">
        <f t="shared" si="78"/>
        <v>0</v>
      </c>
      <c r="L137" s="20">
        <f t="shared" si="78"/>
        <v>0</v>
      </c>
      <c r="M137" s="20">
        <f t="shared" si="78"/>
        <v>0</v>
      </c>
    </row>
    <row r="138" spans="1:13" x14ac:dyDescent="0.2">
      <c r="A138" s="4" t="s">
        <v>76</v>
      </c>
      <c r="C138" s="9" t="str">
        <f>CUR_NAME</f>
        <v>млн руб.</v>
      </c>
      <c r="D138" s="20">
        <f t="shared" ref="D138:M138" ca="1" si="79">D88</f>
        <v>786.66442105263332</v>
      </c>
      <c r="E138" s="20">
        <f t="shared" ca="1" si="79"/>
        <v>1488.093395375</v>
      </c>
      <c r="F138" s="20">
        <f t="shared" si="79"/>
        <v>0</v>
      </c>
      <c r="G138" s="20">
        <f t="shared" si="79"/>
        <v>0</v>
      </c>
      <c r="H138" s="20">
        <f t="shared" si="79"/>
        <v>0</v>
      </c>
      <c r="I138" s="20">
        <f t="shared" si="79"/>
        <v>0</v>
      </c>
      <c r="J138" s="20">
        <f t="shared" si="79"/>
        <v>0</v>
      </c>
      <c r="K138" s="20">
        <f t="shared" si="79"/>
        <v>0</v>
      </c>
      <c r="L138" s="20">
        <f t="shared" si="79"/>
        <v>0</v>
      </c>
      <c r="M138" s="20">
        <f t="shared" si="79"/>
        <v>0</v>
      </c>
    </row>
    <row r="139" spans="1:13" x14ac:dyDescent="0.2">
      <c r="A139" s="4" t="s">
        <v>77</v>
      </c>
      <c r="C139" s="9" t="str">
        <f>CUR_NAME</f>
        <v>млн руб.</v>
      </c>
      <c r="D139" s="20">
        <f t="shared" ref="D139:M139" si="80">-D89</f>
        <v>0</v>
      </c>
      <c r="E139" s="20">
        <f t="shared" si="80"/>
        <v>0</v>
      </c>
      <c r="F139" s="20">
        <f t="shared" ca="1" si="80"/>
        <v>-327.07210582053824</v>
      </c>
      <c r="G139" s="20">
        <f t="shared" ca="1" si="80"/>
        <v>-398.82850224872266</v>
      </c>
      <c r="H139" s="20">
        <f t="shared" ca="1" si="80"/>
        <v>-437.35136072858575</v>
      </c>
      <c r="I139" s="20">
        <f t="shared" ca="1" si="80"/>
        <v>-475.11430786868414</v>
      </c>
      <c r="J139" s="20">
        <f t="shared" ca="1" si="80"/>
        <v>-515.19617142401</v>
      </c>
      <c r="K139" s="20">
        <f t="shared" ca="1" si="80"/>
        <v>-121.19536833709265</v>
      </c>
      <c r="L139" s="20">
        <f t="shared" ca="1" si="80"/>
        <v>0</v>
      </c>
      <c r="M139" s="20">
        <f t="shared" ca="1" si="80"/>
        <v>0</v>
      </c>
    </row>
    <row r="140" spans="1:13" x14ac:dyDescent="0.2">
      <c r="A140" s="4" t="s">
        <v>55</v>
      </c>
      <c r="C140" s="9" t="str">
        <f>CUR_NAME</f>
        <v>млн руб.</v>
      </c>
      <c r="D140" s="20">
        <f t="shared" ref="D140:M140" ca="1" si="81">-D86</f>
        <v>0</v>
      </c>
      <c r="E140" s="20">
        <f t="shared" ca="1" si="81"/>
        <v>-67.177527868578935</v>
      </c>
      <c r="F140" s="20">
        <f t="shared" ca="1" si="81"/>
        <v>-21.702849084578947</v>
      </c>
      <c r="G140" s="20">
        <f t="shared" ca="1" si="81"/>
        <v>-39.049703204743253</v>
      </c>
      <c r="H140" s="20">
        <f t="shared" ca="1" si="81"/>
        <v>-46.769729818317046</v>
      </c>
      <c r="I140" s="20">
        <f t="shared" ca="1" si="81"/>
        <v>-54.9704419635531</v>
      </c>
      <c r="J140" s="20">
        <f t="shared" ca="1" si="81"/>
        <v>-63.65266045628627</v>
      </c>
      <c r="K140" s="20">
        <f t="shared" ca="1" si="81"/>
        <v>-78.474112738653332</v>
      </c>
      <c r="L140" s="20">
        <f t="shared" ca="1" si="81"/>
        <v>-84.705600632764074</v>
      </c>
      <c r="M140" s="20">
        <f t="shared" ca="1" si="81"/>
        <v>-90.169329298074629</v>
      </c>
    </row>
    <row r="141" spans="1:13" x14ac:dyDescent="0.2">
      <c r="A141" s="28" t="s">
        <v>81</v>
      </c>
      <c r="C141" s="9" t="str">
        <f>CUR_NAME</f>
        <v>млн руб.</v>
      </c>
      <c r="D141" s="13">
        <f ca="1">SUM(D137:D140)</f>
        <v>1103.4644210526333</v>
      </c>
      <c r="E141" s="13">
        <f t="shared" ref="E141:M141" ca="1" si="82">SUM(E137:E140)</f>
        <v>2160.1158675064207</v>
      </c>
      <c r="F141" s="13">
        <f t="shared" ca="1" si="82"/>
        <v>-348.77495490511717</v>
      </c>
      <c r="G141" s="13">
        <f t="shared" ca="1" si="82"/>
        <v>-437.87820545346591</v>
      </c>
      <c r="H141" s="13">
        <f t="shared" ca="1" si="82"/>
        <v>-484.12109054690279</v>
      </c>
      <c r="I141" s="13">
        <f t="shared" ca="1" si="82"/>
        <v>-530.08474983223721</v>
      </c>
      <c r="J141" s="13">
        <f t="shared" ca="1" si="82"/>
        <v>-578.8488318802963</v>
      </c>
      <c r="K141" s="13">
        <f t="shared" ca="1" si="82"/>
        <v>-199.66948107574598</v>
      </c>
      <c r="L141" s="13">
        <f t="shared" ca="1" si="82"/>
        <v>-84.705600632764074</v>
      </c>
      <c r="M141" s="13">
        <f t="shared" ca="1" si="82"/>
        <v>-90.169329298074629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3">F130+F135+F141</f>
        <v>66.45915024380497</v>
      </c>
      <c r="G143" s="20">
        <f t="shared" ca="1" si="83"/>
        <v>60.192854351072242</v>
      </c>
      <c r="H143" s="20">
        <f t="shared" ca="1" si="83"/>
        <v>56.189114410983848</v>
      </c>
      <c r="I143" s="20">
        <f t="shared" ca="1" si="83"/>
        <v>51.167478086481651</v>
      </c>
      <c r="J143" s="20">
        <f t="shared" ca="1" si="83"/>
        <v>45.75048922612666</v>
      </c>
      <c r="K143" s="20">
        <f t="shared" ca="1" si="83"/>
        <v>463.77054219551195</v>
      </c>
      <c r="L143" s="20">
        <f t="shared" ca="1" si="83"/>
        <v>609.82264049216701</v>
      </c>
      <c r="M143" s="20">
        <f t="shared" ca="1" si="83"/>
        <v>631.6055646718537</v>
      </c>
    </row>
    <row r="144" spans="1:13" x14ac:dyDescent="0.2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4">E145</f>
        <v>0</v>
      </c>
      <c r="G144" s="20">
        <f t="shared" ca="1" si="84"/>
        <v>66.45915024380497</v>
      </c>
      <c r="H144" s="20">
        <f t="shared" ca="1" si="84"/>
        <v>126.65200459487721</v>
      </c>
      <c r="I144" s="20">
        <f t="shared" ca="1" si="84"/>
        <v>182.84111900586106</v>
      </c>
      <c r="J144" s="20">
        <f t="shared" ca="1" si="84"/>
        <v>234.00859709234271</v>
      </c>
      <c r="K144" s="20">
        <f t="shared" ca="1" si="84"/>
        <v>279.75908631846937</v>
      </c>
      <c r="L144" s="20">
        <f t="shared" ca="1" si="84"/>
        <v>743.52962851398138</v>
      </c>
      <c r="M144" s="20">
        <f t="shared" ca="1" si="84"/>
        <v>1353.3522690061484</v>
      </c>
    </row>
    <row r="145" spans="1:13" x14ac:dyDescent="0.2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5">SUM(F143:F144)</f>
        <v>66.45915024380497</v>
      </c>
      <c r="G145" s="20">
        <f t="shared" ca="1" si="85"/>
        <v>126.65200459487721</v>
      </c>
      <c r="H145" s="20">
        <f t="shared" ca="1" si="85"/>
        <v>182.84111900586106</v>
      </c>
      <c r="I145" s="20">
        <f t="shared" ca="1" si="85"/>
        <v>234.00859709234271</v>
      </c>
      <c r="J145" s="20">
        <f t="shared" ca="1" si="85"/>
        <v>279.75908631846937</v>
      </c>
      <c r="K145" s="20">
        <f t="shared" ca="1" si="85"/>
        <v>743.52962851398138</v>
      </c>
      <c r="L145" s="20">
        <f t="shared" ca="1" si="85"/>
        <v>1353.3522690061484</v>
      </c>
      <c r="M145" s="20">
        <f t="shared" ca="1" si="85"/>
        <v>1984.9578336780021</v>
      </c>
    </row>
    <row r="147" spans="1:13" s="16" customFormat="1" ht="20.100000000000001" customHeight="1" thickBot="1" x14ac:dyDescent="0.3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6">E$2</f>
        <v>Год 2</v>
      </c>
      <c r="F147" s="15" t="str">
        <f t="shared" si="86"/>
        <v>Год 3</v>
      </c>
      <c r="G147" s="15" t="str">
        <f t="shared" si="86"/>
        <v>Год 4</v>
      </c>
      <c r="H147" s="15" t="str">
        <f t="shared" si="86"/>
        <v>Год 5</v>
      </c>
      <c r="I147" s="15" t="str">
        <f t="shared" si="86"/>
        <v>Год 6</v>
      </c>
      <c r="J147" s="15" t="str">
        <f t="shared" si="86"/>
        <v>Год 7</v>
      </c>
      <c r="K147" s="15" t="str">
        <f t="shared" si="86"/>
        <v>Год 8</v>
      </c>
      <c r="L147" s="15" t="str">
        <f t="shared" si="86"/>
        <v>Год 9</v>
      </c>
      <c r="M147" s="15" t="str">
        <f t="shared" si="86"/>
        <v>Год 10</v>
      </c>
    </row>
    <row r="149" spans="1:13" x14ac:dyDescent="0.2">
      <c r="A149" s="4" t="s">
        <v>42</v>
      </c>
      <c r="C149" s="9" t="str">
        <f>CUR_NAME</f>
        <v>млн руб.</v>
      </c>
      <c r="D149" s="20">
        <f t="shared" ref="D149:M149" si="87">D74</f>
        <v>369.6</v>
      </c>
      <c r="E149" s="20">
        <f t="shared" si="87"/>
        <v>1232</v>
      </c>
      <c r="F149" s="20">
        <f t="shared" si="87"/>
        <v>1170.4000000000001</v>
      </c>
      <c r="G149" s="20">
        <f t="shared" si="87"/>
        <v>1108.8</v>
      </c>
      <c r="H149" s="20">
        <f t="shared" si="87"/>
        <v>1047.2</v>
      </c>
      <c r="I149" s="20">
        <f t="shared" si="87"/>
        <v>985.6</v>
      </c>
      <c r="J149" s="20">
        <f t="shared" si="87"/>
        <v>924</v>
      </c>
      <c r="K149" s="20">
        <f t="shared" si="87"/>
        <v>862.4</v>
      </c>
      <c r="L149" s="20">
        <f t="shared" si="87"/>
        <v>800.8</v>
      </c>
      <c r="M149" s="20">
        <f t="shared" si="87"/>
        <v>739.19999999999993</v>
      </c>
    </row>
    <row r="150" spans="1:13" x14ac:dyDescent="0.2">
      <c r="A150" s="4" t="s">
        <v>43</v>
      </c>
      <c r="C150" s="9" t="str">
        <f>CUR_NAME</f>
        <v>млн руб.</v>
      </c>
      <c r="D150" s="20">
        <f>D75</f>
        <v>633.6</v>
      </c>
      <c r="E150" s="20">
        <f t="shared" ref="E150:M150" si="88">E75</f>
        <v>2112</v>
      </c>
      <c r="F150" s="20">
        <f t="shared" si="88"/>
        <v>1900.8</v>
      </c>
      <c r="G150" s="20">
        <f t="shared" si="88"/>
        <v>1689.6</v>
      </c>
      <c r="H150" s="20">
        <f t="shared" si="88"/>
        <v>1478.4</v>
      </c>
      <c r="I150" s="20">
        <f t="shared" si="88"/>
        <v>1267.2</v>
      </c>
      <c r="J150" s="20">
        <f t="shared" si="88"/>
        <v>1056</v>
      </c>
      <c r="K150" s="20">
        <f t="shared" si="88"/>
        <v>844.8</v>
      </c>
      <c r="L150" s="20">
        <f t="shared" si="88"/>
        <v>633.59999999999991</v>
      </c>
      <c r="M150" s="20">
        <f t="shared" si="88"/>
        <v>422.39999999999986</v>
      </c>
    </row>
    <row r="151" spans="1:13" x14ac:dyDescent="0.2">
      <c r="A151" s="4" t="s">
        <v>44</v>
      </c>
      <c r="C151" s="9" t="str">
        <f>CUR_NAME</f>
        <v>млн руб.</v>
      </c>
      <c r="D151" s="20">
        <f>D76</f>
        <v>52.800000000000004</v>
      </c>
      <c r="E151" s="20">
        <f t="shared" ref="E151:M151" si="89">E76</f>
        <v>176</v>
      </c>
      <c r="F151" s="20">
        <f t="shared" si="89"/>
        <v>140.80000000000001</v>
      </c>
      <c r="G151" s="20">
        <f t="shared" si="89"/>
        <v>105.6</v>
      </c>
      <c r="H151" s="20">
        <f t="shared" si="89"/>
        <v>70.399999999999991</v>
      </c>
      <c r="I151" s="20">
        <f t="shared" si="89"/>
        <v>35.199999999999989</v>
      </c>
      <c r="J151" s="20">
        <f t="shared" si="89"/>
        <v>0</v>
      </c>
      <c r="K151" s="20">
        <f t="shared" si="89"/>
        <v>0</v>
      </c>
      <c r="L151" s="20">
        <f t="shared" si="89"/>
        <v>0</v>
      </c>
      <c r="M151" s="20">
        <f t="shared" si="89"/>
        <v>0</v>
      </c>
    </row>
    <row r="152" spans="1:13" x14ac:dyDescent="0.2">
      <c r="A152" s="4" t="s">
        <v>88</v>
      </c>
      <c r="C152" s="9" t="str">
        <f>CUR_NAME</f>
        <v>млн руб.</v>
      </c>
      <c r="D152" s="20">
        <f>SUM(D149:D151)</f>
        <v>1056</v>
      </c>
      <c r="E152" s="20">
        <f t="shared" ref="E152:M152" si="90">SUM(E149:E151)</f>
        <v>3520</v>
      </c>
      <c r="F152" s="20">
        <f t="shared" si="90"/>
        <v>3212</v>
      </c>
      <c r="G152" s="20">
        <f t="shared" si="90"/>
        <v>2903.9999999999995</v>
      </c>
      <c r="H152" s="20">
        <f t="shared" si="90"/>
        <v>2596.0000000000005</v>
      </c>
      <c r="I152" s="20">
        <f t="shared" si="90"/>
        <v>2288</v>
      </c>
      <c r="J152" s="20">
        <f t="shared" si="90"/>
        <v>1980</v>
      </c>
      <c r="K152" s="20">
        <f t="shared" si="90"/>
        <v>1707.1999999999998</v>
      </c>
      <c r="L152" s="20">
        <f t="shared" si="90"/>
        <v>1434.3999999999999</v>
      </c>
      <c r="M152" s="20">
        <f t="shared" si="90"/>
        <v>1161.5999999999999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">
      <c r="A154" s="4" t="s">
        <v>33</v>
      </c>
      <c r="C154" s="9" t="str">
        <f>CUR_NAME</f>
        <v>млн руб.</v>
      </c>
      <c r="D154" s="20">
        <f t="shared" ref="D154:M154" si="91">D41</f>
        <v>0</v>
      </c>
      <c r="E154" s="20">
        <f t="shared" si="91"/>
        <v>10.667835616438357</v>
      </c>
      <c r="F154" s="20">
        <f t="shared" si="91"/>
        <v>11.09454904109589</v>
      </c>
      <c r="G154" s="20">
        <f t="shared" si="91"/>
        <v>12.820367780821922</v>
      </c>
      <c r="H154" s="20">
        <f t="shared" si="91"/>
        <v>13.333182492054798</v>
      </c>
      <c r="I154" s="20">
        <f t="shared" si="91"/>
        <v>13.866509791736989</v>
      </c>
      <c r="J154" s="20">
        <f t="shared" si="91"/>
        <v>14.421170183406472</v>
      </c>
      <c r="K154" s="20">
        <f t="shared" si="91"/>
        <v>14.99801699074273</v>
      </c>
      <c r="L154" s="20">
        <f t="shared" si="91"/>
        <v>15.59793767037244</v>
      </c>
      <c r="M154" s="20">
        <f t="shared" si="91"/>
        <v>16.22185517718734</v>
      </c>
    </row>
    <row r="155" spans="1:13" x14ac:dyDescent="0.2">
      <c r="A155" s="4" t="s">
        <v>32</v>
      </c>
      <c r="C155" s="9" t="str">
        <f>CUR_NAME</f>
        <v>млн руб.</v>
      </c>
      <c r="D155" s="20">
        <f t="shared" ref="D155:M155" si="92">D40</f>
        <v>0</v>
      </c>
      <c r="E155" s="20">
        <f t="shared" si="92"/>
        <v>64.007013698630146</v>
      </c>
      <c r="F155" s="20">
        <f t="shared" si="92"/>
        <v>66.567294246575344</v>
      </c>
      <c r="G155" s="20">
        <f t="shared" si="92"/>
        <v>76.922206684931524</v>
      </c>
      <c r="H155" s="20">
        <f t="shared" si="92"/>
        <v>79.99909495232879</v>
      </c>
      <c r="I155" s="20">
        <f t="shared" si="92"/>
        <v>83.199058750421941</v>
      </c>
      <c r="J155" s="20">
        <f t="shared" si="92"/>
        <v>86.52702110043883</v>
      </c>
      <c r="K155" s="20">
        <f t="shared" si="92"/>
        <v>89.988101944456375</v>
      </c>
      <c r="L155" s="20">
        <f t="shared" si="92"/>
        <v>93.587626022234645</v>
      </c>
      <c r="M155" s="20">
        <f t="shared" si="92"/>
        <v>97.331131063124033</v>
      </c>
    </row>
    <row r="156" spans="1:13" x14ac:dyDescent="0.2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3">E145</f>
        <v>0</v>
      </c>
      <c r="F156" s="20">
        <f t="shared" ca="1" si="93"/>
        <v>66.45915024380497</v>
      </c>
      <c r="G156" s="20">
        <f t="shared" ca="1" si="93"/>
        <v>126.65200459487721</v>
      </c>
      <c r="H156" s="20">
        <f t="shared" ca="1" si="93"/>
        <v>182.84111900586106</v>
      </c>
      <c r="I156" s="20">
        <f t="shared" ca="1" si="93"/>
        <v>234.00859709234271</v>
      </c>
      <c r="J156" s="20">
        <f t="shared" ca="1" si="93"/>
        <v>279.75908631846937</v>
      </c>
      <c r="K156" s="20">
        <f t="shared" ca="1" si="93"/>
        <v>743.52962851398138</v>
      </c>
      <c r="L156" s="20">
        <f t="shared" ca="1" si="93"/>
        <v>1353.3522690061484</v>
      </c>
      <c r="M156" s="20">
        <f t="shared" ca="1" si="93"/>
        <v>1984.9578336780021</v>
      </c>
    </row>
    <row r="157" spans="1:13" x14ac:dyDescent="0.2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4">SUM(E154:E156)</f>
        <v>74.674849315068499</v>
      </c>
      <c r="F157" s="20">
        <f t="shared" ca="1" si="94"/>
        <v>144.12099353147619</v>
      </c>
      <c r="G157" s="20">
        <f t="shared" ca="1" si="94"/>
        <v>216.39457906063066</v>
      </c>
      <c r="H157" s="20">
        <f t="shared" ca="1" si="94"/>
        <v>276.17339645024464</v>
      </c>
      <c r="I157" s="20">
        <f t="shared" ca="1" si="94"/>
        <v>331.07416563450164</v>
      </c>
      <c r="J157" s="20">
        <f t="shared" ca="1" si="94"/>
        <v>380.70727760231466</v>
      </c>
      <c r="K157" s="20">
        <f t="shared" ca="1" si="94"/>
        <v>848.51574744918048</v>
      </c>
      <c r="L157" s="20">
        <f t="shared" ca="1" si="94"/>
        <v>1462.5378326987554</v>
      </c>
      <c r="M157" s="20">
        <f t="shared" ca="1" si="94"/>
        <v>2098.5108199183132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">
      <c r="A159" s="28" t="s">
        <v>91</v>
      </c>
      <c r="C159" s="9" t="str">
        <f>CUR_NAME</f>
        <v>млн руб.</v>
      </c>
      <c r="D159" s="13">
        <f ca="1">D152+D157</f>
        <v>1056</v>
      </c>
      <c r="E159" s="13">
        <f t="shared" ref="E159:M159" ca="1" si="95">E152+E157</f>
        <v>3594.6748493150685</v>
      </c>
      <c r="F159" s="13">
        <f t="shared" ca="1" si="95"/>
        <v>3356.1209935314764</v>
      </c>
      <c r="G159" s="13">
        <f t="shared" ca="1" si="95"/>
        <v>3120.3945790606303</v>
      </c>
      <c r="H159" s="13">
        <f t="shared" ca="1" si="95"/>
        <v>2872.173396450245</v>
      </c>
      <c r="I159" s="13">
        <f t="shared" ca="1" si="95"/>
        <v>2619.0741656345017</v>
      </c>
      <c r="J159" s="13">
        <f t="shared" ca="1" si="95"/>
        <v>2360.7072776023147</v>
      </c>
      <c r="K159" s="13">
        <f t="shared" ca="1" si="95"/>
        <v>2555.7157474491805</v>
      </c>
      <c r="L159" s="13">
        <f t="shared" ca="1" si="95"/>
        <v>2896.9378326987553</v>
      </c>
      <c r="M159" s="13">
        <f t="shared" ca="1" si="95"/>
        <v>3260.1108199183132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">
      <c r="A161" s="4" t="s">
        <v>92</v>
      </c>
      <c r="C161" s="9" t="str">
        <f>CUR_NAME</f>
        <v>млн руб.</v>
      </c>
      <c r="D161" s="20">
        <f t="shared" ref="D161:M161" si="96">D84</f>
        <v>316.8</v>
      </c>
      <c r="E161" s="20">
        <f t="shared" si="96"/>
        <v>1056</v>
      </c>
      <c r="F161" s="20">
        <f t="shared" si="96"/>
        <v>1056</v>
      </c>
      <c r="G161" s="20">
        <f t="shared" si="96"/>
        <v>1056</v>
      </c>
      <c r="H161" s="20">
        <f t="shared" si="96"/>
        <v>1056</v>
      </c>
      <c r="I161" s="20">
        <f t="shared" si="96"/>
        <v>1056</v>
      </c>
      <c r="J161" s="20">
        <f t="shared" si="96"/>
        <v>1056</v>
      </c>
      <c r="K161" s="20">
        <f t="shared" si="96"/>
        <v>1056</v>
      </c>
      <c r="L161" s="20">
        <f t="shared" si="96"/>
        <v>1056</v>
      </c>
      <c r="M161" s="20">
        <f t="shared" si="96"/>
        <v>1056</v>
      </c>
    </row>
    <row r="162" spans="1:13" x14ac:dyDescent="0.2">
      <c r="A162" s="4" t="s">
        <v>97</v>
      </c>
      <c r="C162" s="9" t="str">
        <f>CUR_NAME</f>
        <v>млн руб.</v>
      </c>
      <c r="D162" s="20">
        <f ca="1">D123+D140</f>
        <v>-47.464421052631671</v>
      </c>
      <c r="E162" s="20">
        <f ca="1">D162+E123+E140</f>
        <v>221.24569042168406</v>
      </c>
      <c r="F162" s="20">
        <f t="shared" ref="F162:M162" ca="1" si="97">E162+F123+F140</f>
        <v>308.05708675999983</v>
      </c>
      <c r="G162" s="20">
        <f t="shared" ca="1" si="97"/>
        <v>464.25589957897284</v>
      </c>
      <c r="H162" s="20">
        <f t="shared" ca="1" si="97"/>
        <v>651.33481885224103</v>
      </c>
      <c r="I162" s="20">
        <f t="shared" ca="1" si="97"/>
        <v>871.21658670645343</v>
      </c>
      <c r="J162" s="20">
        <f t="shared" ca="1" si="97"/>
        <v>1125.8272285315986</v>
      </c>
      <c r="K162" s="20">
        <f t="shared" ca="1" si="97"/>
        <v>1439.7236794862119</v>
      </c>
      <c r="L162" s="20">
        <f t="shared" ca="1" si="97"/>
        <v>1778.5460820172682</v>
      </c>
      <c r="M162" s="20">
        <f t="shared" ca="1" si="97"/>
        <v>2139.2233992095671</v>
      </c>
    </row>
    <row r="163" spans="1:13" x14ac:dyDescent="0.2">
      <c r="A163" s="4" t="s">
        <v>93</v>
      </c>
      <c r="C163" s="9" t="str">
        <f>CUR_NAME</f>
        <v>млн руб.</v>
      </c>
      <c r="D163" s="20">
        <f ca="1">SUM(D161:D162)</f>
        <v>269.33557894736833</v>
      </c>
      <c r="E163" s="20">
        <f t="shared" ref="E163:M163" ca="1" si="98">SUM(E161:E162)</f>
        <v>1277.245690421684</v>
      </c>
      <c r="F163" s="20">
        <f t="shared" ca="1" si="98"/>
        <v>1364.0570867599999</v>
      </c>
      <c r="G163" s="20">
        <f t="shared" ca="1" si="98"/>
        <v>1520.2558995789727</v>
      </c>
      <c r="H163" s="20">
        <f t="shared" ca="1" si="98"/>
        <v>1707.3348188522409</v>
      </c>
      <c r="I163" s="20">
        <f t="shared" ca="1" si="98"/>
        <v>1927.2165867064534</v>
      </c>
      <c r="J163" s="20">
        <f t="shared" ca="1" si="98"/>
        <v>2181.8272285315988</v>
      </c>
      <c r="K163" s="20">
        <f t="shared" ca="1" si="98"/>
        <v>2495.7236794862119</v>
      </c>
      <c r="L163" s="20">
        <f t="shared" ca="1" si="98"/>
        <v>2834.5460820172684</v>
      </c>
      <c r="M163" s="20">
        <f t="shared" ca="1" si="98"/>
        <v>3195.2233992095671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">
      <c r="A165" s="4" t="s">
        <v>94</v>
      </c>
      <c r="C165" s="9" t="str">
        <f>CUR_NAME</f>
        <v>млн руб.</v>
      </c>
      <c r="D165" s="20">
        <f t="shared" ref="D165:M165" ca="1" si="99">D91</f>
        <v>786.66442105263332</v>
      </c>
      <c r="E165" s="20">
        <f t="shared" ca="1" si="99"/>
        <v>2274.7578164276333</v>
      </c>
      <c r="F165" s="20">
        <f t="shared" ca="1" si="99"/>
        <v>1947.6857106070952</v>
      </c>
      <c r="G165" s="20">
        <f t="shared" ca="1" si="99"/>
        <v>1548.8572083583726</v>
      </c>
      <c r="H165" s="20">
        <f t="shared" ca="1" si="99"/>
        <v>1111.5058476297868</v>
      </c>
      <c r="I165" s="20">
        <f t="shared" ca="1" si="99"/>
        <v>636.39153976110265</v>
      </c>
      <c r="J165" s="20">
        <f t="shared" ca="1" si="99"/>
        <v>121.19536833709265</v>
      </c>
      <c r="K165" s="20">
        <f t="shared" ca="1" si="99"/>
        <v>0</v>
      </c>
      <c r="L165" s="20">
        <f t="shared" ca="1" si="99"/>
        <v>0</v>
      </c>
      <c r="M165" s="20">
        <f t="shared" ca="1" si="99"/>
        <v>0</v>
      </c>
    </row>
    <row r="166" spans="1:13" x14ac:dyDescent="0.2">
      <c r="A166" s="4" t="s">
        <v>34</v>
      </c>
      <c r="C166" s="9" t="str">
        <f>CUR_NAME</f>
        <v>млн руб.</v>
      </c>
      <c r="D166" s="20">
        <f t="shared" ref="D166:M166" si="100">D42</f>
        <v>0</v>
      </c>
      <c r="E166" s="20">
        <f t="shared" si="100"/>
        <v>42.671342465753426</v>
      </c>
      <c r="F166" s="20">
        <f t="shared" si="100"/>
        <v>44.37819616438356</v>
      </c>
      <c r="G166" s="20">
        <f t="shared" si="100"/>
        <v>51.281471123287687</v>
      </c>
      <c r="H166" s="20">
        <f t="shared" si="100"/>
        <v>53.332729968219191</v>
      </c>
      <c r="I166" s="20">
        <f t="shared" si="100"/>
        <v>55.466039166947958</v>
      </c>
      <c r="J166" s="20">
        <f t="shared" si="100"/>
        <v>57.684680733625889</v>
      </c>
      <c r="K166" s="20">
        <f t="shared" si="100"/>
        <v>59.992067962970921</v>
      </c>
      <c r="L166" s="20">
        <f t="shared" si="100"/>
        <v>62.391750681489761</v>
      </c>
      <c r="M166" s="20">
        <f t="shared" si="100"/>
        <v>64.88742070874936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">
      <c r="A168" s="28" t="s">
        <v>95</v>
      </c>
      <c r="C168" s="9" t="str">
        <f>CUR_NAME</f>
        <v>млн руб.</v>
      </c>
      <c r="D168" s="13">
        <f ca="1">D163+D165+D166</f>
        <v>1056.0000000000016</v>
      </c>
      <c r="E168" s="13">
        <f t="shared" ref="E168:M168" ca="1" si="101">E163+E165+E166</f>
        <v>3594.6748493150703</v>
      </c>
      <c r="F168" s="13">
        <f t="shared" ca="1" si="101"/>
        <v>3356.1209935314787</v>
      </c>
      <c r="G168" s="13">
        <f t="shared" ca="1" si="101"/>
        <v>3120.3945790606331</v>
      </c>
      <c r="H168" s="13">
        <f t="shared" ca="1" si="101"/>
        <v>2872.1733964502469</v>
      </c>
      <c r="I168" s="13">
        <f t="shared" ca="1" si="101"/>
        <v>2619.074165634504</v>
      </c>
      <c r="J168" s="13">
        <f t="shared" ca="1" si="101"/>
        <v>2360.7072776023174</v>
      </c>
      <c r="K168" s="13">
        <f t="shared" ca="1" si="101"/>
        <v>2555.7157474491828</v>
      </c>
      <c r="L168" s="13">
        <f t="shared" ca="1" si="101"/>
        <v>2896.937832698758</v>
      </c>
      <c r="M168" s="13">
        <f t="shared" ca="1" si="101"/>
        <v>3260.1108199183163</v>
      </c>
    </row>
    <row r="169" spans="1:13" x14ac:dyDescent="0.2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2">E159-E168</f>
        <v>0</v>
      </c>
      <c r="F169" s="20">
        <f t="shared" ca="1" si="102"/>
        <v>0</v>
      </c>
      <c r="G169" s="20">
        <f t="shared" ca="1" si="102"/>
        <v>0</v>
      </c>
      <c r="H169" s="20">
        <f t="shared" ca="1" si="102"/>
        <v>0</v>
      </c>
      <c r="I169" s="20">
        <f t="shared" ca="1" si="102"/>
        <v>0</v>
      </c>
      <c r="J169" s="20">
        <f t="shared" ca="1" si="102"/>
        <v>0</v>
      </c>
      <c r="K169" s="20">
        <f t="shared" ca="1" si="102"/>
        <v>0</v>
      </c>
      <c r="L169" s="20">
        <f t="shared" ca="1" si="102"/>
        <v>0</v>
      </c>
      <c r="M169" s="20">
        <f t="shared" ca="1" si="102"/>
        <v>0</v>
      </c>
    </row>
    <row r="171" spans="1:13" s="16" customFormat="1" ht="20.100000000000001" customHeight="1" thickBot="1" x14ac:dyDescent="0.3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3">E$2</f>
        <v>Год 2</v>
      </c>
      <c r="F171" s="15" t="str">
        <f t="shared" si="103"/>
        <v>Год 3</v>
      </c>
      <c r="G171" s="15" t="str">
        <f t="shared" si="103"/>
        <v>Год 4</v>
      </c>
      <c r="H171" s="15" t="str">
        <f t="shared" si="103"/>
        <v>Год 5</v>
      </c>
      <c r="I171" s="15" t="str">
        <f t="shared" si="103"/>
        <v>Год 6</v>
      </c>
      <c r="J171" s="15" t="str">
        <f t="shared" si="103"/>
        <v>Год 7</v>
      </c>
      <c r="K171" s="15" t="str">
        <f t="shared" si="103"/>
        <v>Год 8</v>
      </c>
      <c r="L171" s="15" t="str">
        <f t="shared" si="103"/>
        <v>Год 9</v>
      </c>
      <c r="M171" s="15" t="str">
        <f t="shared" si="103"/>
        <v>Год 10</v>
      </c>
    </row>
    <row r="173" spans="1:13" x14ac:dyDescent="0.2">
      <c r="A173" s="4" t="s">
        <v>105</v>
      </c>
      <c r="C173" s="9" t="str">
        <f>CUR_NAME</f>
        <v>млн руб.</v>
      </c>
      <c r="D173" s="20">
        <f ca="1">D130+D135+D138+D139</f>
        <v>-316.79999999999836</v>
      </c>
      <c r="E173" s="20">
        <f t="shared" ref="E173:M173" ca="1" si="104">E130+E135+E138+E139</f>
        <v>-672.02247213142027</v>
      </c>
      <c r="F173" s="20">
        <f t="shared" ca="1" si="104"/>
        <v>88.161999328383899</v>
      </c>
      <c r="G173" s="20">
        <f t="shared" ca="1" si="104"/>
        <v>99.242557555815495</v>
      </c>
      <c r="H173" s="20">
        <f t="shared" ca="1" si="104"/>
        <v>102.95884422930089</v>
      </c>
      <c r="I173" s="20">
        <f t="shared" ca="1" si="104"/>
        <v>106.13792005003472</v>
      </c>
      <c r="J173" s="20">
        <f t="shared" ca="1" si="104"/>
        <v>109.40314968241296</v>
      </c>
      <c r="K173" s="20">
        <f t="shared" ca="1" si="104"/>
        <v>542.24465493416528</v>
      </c>
      <c r="L173" s="20">
        <f t="shared" ca="1" si="104"/>
        <v>694.52824112493113</v>
      </c>
      <c r="M173" s="20">
        <f t="shared" ca="1" si="104"/>
        <v>721.77489396992837</v>
      </c>
    </row>
    <row r="174" spans="1:13" x14ac:dyDescent="0.2">
      <c r="A174" s="4" t="s">
        <v>106</v>
      </c>
      <c r="B174" s="29">
        <v>0.15</v>
      </c>
      <c r="D174" s="11">
        <f>$B$174</f>
        <v>0.15</v>
      </c>
      <c r="E174" s="11">
        <f t="shared" ref="E174:M174" si="105">$B$174</f>
        <v>0.15</v>
      </c>
      <c r="F174" s="11">
        <f t="shared" si="105"/>
        <v>0.15</v>
      </c>
      <c r="G174" s="11">
        <f t="shared" si="105"/>
        <v>0.15</v>
      </c>
      <c r="H174" s="11">
        <f t="shared" si="105"/>
        <v>0.15</v>
      </c>
      <c r="I174" s="11">
        <f t="shared" si="105"/>
        <v>0.15</v>
      </c>
      <c r="J174" s="11">
        <f t="shared" si="105"/>
        <v>0.15</v>
      </c>
      <c r="K174" s="11">
        <f t="shared" si="105"/>
        <v>0.15</v>
      </c>
      <c r="L174" s="11">
        <f t="shared" si="105"/>
        <v>0.15</v>
      </c>
      <c r="M174" s="11">
        <f t="shared" si="105"/>
        <v>0.15</v>
      </c>
    </row>
    <row r="175" spans="1:13" x14ac:dyDescent="0.2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6">E175/(1+E174)</f>
        <v>0.7561436672967865</v>
      </c>
      <c r="G175" s="31">
        <f t="shared" si="106"/>
        <v>0.65751623243198831</v>
      </c>
      <c r="H175" s="31">
        <f t="shared" si="106"/>
        <v>0.57175324559303331</v>
      </c>
      <c r="I175" s="31">
        <f t="shared" si="106"/>
        <v>0.49717673529828987</v>
      </c>
      <c r="J175" s="31">
        <f t="shared" si="106"/>
        <v>0.43232759591155645</v>
      </c>
      <c r="K175" s="31">
        <f t="shared" si="106"/>
        <v>0.37593703992309258</v>
      </c>
      <c r="L175" s="31">
        <f t="shared" si="106"/>
        <v>0.32690177384616748</v>
      </c>
      <c r="M175" s="31">
        <f t="shared" si="106"/>
        <v>0.28426241204014563</v>
      </c>
    </row>
    <row r="176" spans="1:13" x14ac:dyDescent="0.2">
      <c r="A176" s="4" t="s">
        <v>108</v>
      </c>
      <c r="C176" s="9" t="str">
        <f>CUR_NAME</f>
        <v>млн руб.</v>
      </c>
      <c r="D176" s="20">
        <f ca="1">D173*D175</f>
        <v>-316.79999999999836</v>
      </c>
      <c r="E176" s="20">
        <f t="shared" ref="E176:M176" ca="1" si="107">E173*E175</f>
        <v>-584.36736707080024</v>
      </c>
      <c r="F176" s="20">
        <f t="shared" ca="1" si="107"/>
        <v>66.663137488381025</v>
      </c>
      <c r="G176" s="20">
        <f t="shared" ca="1" si="107"/>
        <v>65.253592541014555</v>
      </c>
      <c r="H176" s="20">
        <f t="shared" ca="1" si="107"/>
        <v>58.867053350610334</v>
      </c>
      <c r="I176" s="20">
        <f t="shared" ca="1" si="107"/>
        <v>52.769304581827164</v>
      </c>
      <c r="J176" s="20">
        <f t="shared" ca="1" si="107"/>
        <v>47.298000687349756</v>
      </c>
      <c r="K176" s="20">
        <f t="shared" ca="1" si="107"/>
        <v>203.84985049006886</v>
      </c>
      <c r="L176" s="20">
        <f t="shared" ca="1" si="107"/>
        <v>227.04251400999871</v>
      </c>
      <c r="M176" s="20">
        <f t="shared" ca="1" si="107"/>
        <v>205.1734723099122</v>
      </c>
    </row>
    <row r="178" spans="1:13" x14ac:dyDescent="0.2">
      <c r="A178" s="4" t="s">
        <v>109</v>
      </c>
      <c r="B178" s="32">
        <f ca="1">SUM(D176:M176)</f>
        <v>25.749558388364079</v>
      </c>
      <c r="C178" s="9" t="str">
        <f>CUR_NAME</f>
        <v>млн руб.</v>
      </c>
    </row>
    <row r="179" spans="1:13" x14ac:dyDescent="0.2">
      <c r="A179" s="4" t="s">
        <v>110</v>
      </c>
      <c r="B179" s="33">
        <f ca="1">IRR(D173:M173)</f>
        <v>0.15538386285643102</v>
      </c>
      <c r="C179" s="9" t="s">
        <v>11</v>
      </c>
    </row>
    <row r="181" spans="1:13" x14ac:dyDescent="0.2">
      <c r="A181" s="4" t="s">
        <v>111</v>
      </c>
      <c r="C181" s="9" t="str">
        <f>CUR_NAME</f>
        <v>млн руб.</v>
      </c>
      <c r="D181" s="20">
        <f ca="1">D173</f>
        <v>-316.79999999999836</v>
      </c>
      <c r="E181" s="20">
        <f ca="1">D181+E173</f>
        <v>-988.82247213141864</v>
      </c>
      <c r="F181" s="20">
        <f t="shared" ref="F181:M181" ca="1" si="108">E181+F173</f>
        <v>-900.66047280303474</v>
      </c>
      <c r="G181" s="20">
        <f t="shared" ca="1" si="108"/>
        <v>-801.4179152472193</v>
      </c>
      <c r="H181" s="20">
        <f t="shared" ca="1" si="108"/>
        <v>-698.4590710179184</v>
      </c>
      <c r="I181" s="20">
        <f t="shared" ca="1" si="108"/>
        <v>-592.32115096788368</v>
      </c>
      <c r="J181" s="20">
        <f t="shared" ca="1" si="108"/>
        <v>-482.91800128547072</v>
      </c>
      <c r="K181" s="20">
        <f t="shared" ca="1" si="108"/>
        <v>59.32665364869456</v>
      </c>
      <c r="L181" s="20">
        <f t="shared" ca="1" si="108"/>
        <v>753.85489477362569</v>
      </c>
      <c r="M181" s="20">
        <f t="shared" ca="1" si="108"/>
        <v>1475.6297887435539</v>
      </c>
    </row>
    <row r="182" spans="1:13" x14ac:dyDescent="0.2">
      <c r="A182" s="4" t="s">
        <v>112</v>
      </c>
      <c r="C182" s="9" t="str">
        <f>CUR_NAME</f>
        <v>млн руб.</v>
      </c>
      <c r="D182" s="20">
        <f ca="1">D176</f>
        <v>-316.79999999999836</v>
      </c>
      <c r="E182" s="20">
        <f ca="1">D182+E176</f>
        <v>-901.1673670707986</v>
      </c>
      <c r="F182" s="20">
        <f t="shared" ref="F182:M182" ca="1" si="109">E182+F176</f>
        <v>-834.50422958241757</v>
      </c>
      <c r="G182" s="20">
        <f t="shared" ca="1" si="109"/>
        <v>-769.25063704140302</v>
      </c>
      <c r="H182" s="20">
        <f t="shared" ca="1" si="109"/>
        <v>-710.38358369079265</v>
      </c>
      <c r="I182" s="20">
        <f t="shared" ca="1" si="109"/>
        <v>-657.61427910896543</v>
      </c>
      <c r="J182" s="20">
        <f t="shared" ca="1" si="109"/>
        <v>-610.31627842161572</v>
      </c>
      <c r="K182" s="20">
        <f t="shared" ca="1" si="109"/>
        <v>-406.46642793154683</v>
      </c>
      <c r="L182" s="20">
        <f t="shared" ca="1" si="109"/>
        <v>-179.42391392154812</v>
      </c>
      <c r="M182" s="20">
        <f t="shared" ca="1" si="109"/>
        <v>25.749558388364079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2021-11-05T07:08:54Z</dcterms:modified>
</cp:coreProperties>
</file>