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Щербакова Л.А\Малкова Т.В\Отчет по результативности и эффективности МЗ\"/>
    </mc:Choice>
  </mc:AlternateContent>
  <bookViews>
    <workbookView xWindow="0" yWindow="0" windowWidth="28800" windowHeight="12330" firstSheet="1" activeTab="1"/>
  </bookViews>
  <sheets>
    <sheet name="сравнит (2)" sheetId="8" state="hidden" r:id="rId1"/>
    <sheet name="2021 год" sheetId="1" r:id="rId2"/>
    <sheet name="К1" sheetId="2" r:id="rId3"/>
    <sheet name="К2" sheetId="3" r:id="rId4"/>
    <sheet name="К3" sheetId="4" r:id="rId5"/>
    <sheet name="ОЦ" sheetId="5" r:id="rId6"/>
    <sheet name="сравнит" sheetId="7" state="hidden" r:id="rId7"/>
  </sheets>
  <definedNames>
    <definedName name="_xlnm.Print_Area" localSheetId="1">'2021 год'!$A$1:$H$41</definedName>
    <definedName name="_xlnm.Print_Area" localSheetId="2">К1!$B$1:$G$25</definedName>
    <definedName name="_xlnm.Print_Area" localSheetId="3">К2!$A$1:$I$95</definedName>
    <definedName name="_xlnm.Print_Area" localSheetId="4">К3!$A$1:$G$47</definedName>
    <definedName name="_xlnm.Print_Area" localSheetId="5">ОЦ!$A$1:$H$28</definedName>
  </definedNames>
  <calcPr calcId="162913"/>
</workbook>
</file>

<file path=xl/calcChain.xml><?xml version="1.0" encoding="utf-8"?>
<calcChain xmlns="http://schemas.openxmlformats.org/spreadsheetml/2006/main">
  <c r="F20" i="2" l="1"/>
  <c r="E20" i="2"/>
  <c r="G25" i="4" l="1"/>
  <c r="G24" i="4"/>
  <c r="G23" i="4"/>
  <c r="G22" i="4"/>
  <c r="G21" i="4"/>
  <c r="G20" i="4"/>
  <c r="F8" i="2"/>
  <c r="F6" i="2" l="1"/>
  <c r="E25" i="5" l="1"/>
  <c r="F25" i="5"/>
  <c r="F26" i="2"/>
  <c r="E26" i="2"/>
  <c r="G24" i="2"/>
  <c r="G25" i="2"/>
  <c r="I91" i="3"/>
  <c r="I90" i="3"/>
  <c r="I89" i="3"/>
  <c r="I88" i="3"/>
  <c r="E8" i="2" l="1"/>
  <c r="F6" i="5" l="1"/>
  <c r="F9" i="5"/>
  <c r="F8" i="5"/>
  <c r="G8" i="5"/>
  <c r="G9" i="5"/>
  <c r="G10" i="5"/>
  <c r="G11" i="5"/>
  <c r="G12" i="5"/>
  <c r="G13" i="5"/>
  <c r="F11" i="5"/>
  <c r="F12" i="5"/>
  <c r="F13" i="5"/>
  <c r="F14" i="5"/>
  <c r="G61" i="3"/>
  <c r="E24" i="5" l="1"/>
  <c r="G23" i="2"/>
  <c r="E23" i="5" s="1"/>
  <c r="G22" i="2"/>
  <c r="E22" i="5" s="1"/>
  <c r="G20" i="2"/>
  <c r="E20" i="5" s="1"/>
  <c r="E19" i="5"/>
  <c r="G18" i="2"/>
  <c r="E18" i="5" s="1"/>
  <c r="G17" i="2"/>
  <c r="E17" i="5" s="1"/>
  <c r="G16" i="2"/>
  <c r="E16" i="5" s="1"/>
  <c r="G15" i="2"/>
  <c r="E15" i="5" s="1"/>
  <c r="G14" i="2"/>
  <c r="E14" i="5" s="1"/>
  <c r="I69" i="3" l="1"/>
  <c r="I68" i="3"/>
  <c r="I67" i="3"/>
  <c r="I66" i="3"/>
  <c r="I83" i="3"/>
  <c r="I82" i="3"/>
  <c r="I81" i="3"/>
  <c r="I79" i="3"/>
  <c r="I78" i="3"/>
  <c r="I77" i="3"/>
  <c r="I76" i="3"/>
  <c r="I74" i="3"/>
  <c r="I73" i="3"/>
  <c r="I72" i="3"/>
  <c r="I71" i="3"/>
  <c r="I75" i="3" s="1"/>
  <c r="F21" i="5" s="1"/>
  <c r="F23" i="5" l="1"/>
  <c r="I70" i="3"/>
  <c r="F20" i="5" s="1"/>
  <c r="I87" i="3"/>
  <c r="F24" i="5" s="1"/>
  <c r="I80" i="3"/>
  <c r="F22" i="5" s="1"/>
  <c r="G24" i="5" l="1"/>
  <c r="G23" i="5"/>
  <c r="G22" i="5"/>
  <c r="H22" i="5" s="1"/>
  <c r="G35" i="1" s="1"/>
  <c r="G21" i="5"/>
  <c r="I21" i="5" s="1"/>
  <c r="G20" i="5"/>
  <c r="I23" i="5" l="1"/>
  <c r="H23" i="5"/>
  <c r="G36" i="1" s="1"/>
  <c r="I22" i="5"/>
  <c r="I24" i="5"/>
  <c r="H24" i="5"/>
  <c r="G37" i="1" s="1"/>
  <c r="I20" i="5"/>
  <c r="H20" i="5"/>
  <c r="G33" i="1" s="1"/>
  <c r="G21" i="2"/>
  <c r="E21" i="5" s="1"/>
  <c r="H21" i="5" s="1"/>
  <c r="G34" i="1" s="1"/>
  <c r="G39" i="1" l="1"/>
  <c r="G19" i="5"/>
  <c r="I65" i="3" l="1"/>
  <c r="F19" i="5" s="1"/>
  <c r="I60" i="3"/>
  <c r="I59" i="3"/>
  <c r="I58" i="3"/>
  <c r="I57" i="3"/>
  <c r="G9" i="2"/>
  <c r="E9" i="5" s="1"/>
  <c r="H9" i="5" s="1"/>
  <c r="G15" i="4"/>
  <c r="G15" i="5" s="1"/>
  <c r="G17" i="4"/>
  <c r="G17" i="5" s="1"/>
  <c r="I53" i="3"/>
  <c r="I52" i="3"/>
  <c r="I54" i="3" s="1"/>
  <c r="F17" i="5" s="1"/>
  <c r="I50" i="3"/>
  <c r="I49" i="3"/>
  <c r="I48" i="3"/>
  <c r="I47" i="3"/>
  <c r="I45" i="3"/>
  <c r="I44" i="3"/>
  <c r="I43" i="3"/>
  <c r="I42" i="3"/>
  <c r="I40" i="3"/>
  <c r="I39" i="3"/>
  <c r="I41" i="3" s="1"/>
  <c r="I27" i="3"/>
  <c r="I26" i="3"/>
  <c r="I25" i="3"/>
  <c r="I24" i="3"/>
  <c r="G14" i="4"/>
  <c r="G14" i="5" s="1"/>
  <c r="G12" i="4"/>
  <c r="G13" i="4"/>
  <c r="G11" i="4"/>
  <c r="I28" i="3" l="1"/>
  <c r="I46" i="3"/>
  <c r="F15" i="5" s="1"/>
  <c r="I51" i="3"/>
  <c r="F16" i="5" s="1"/>
  <c r="H17" i="5"/>
  <c r="G28" i="1" s="1"/>
  <c r="I18" i="3"/>
  <c r="I17" i="3"/>
  <c r="G9" i="4"/>
  <c r="G10" i="4"/>
  <c r="G10" i="2"/>
  <c r="E10" i="5" s="1"/>
  <c r="I5" i="3"/>
  <c r="I6" i="3"/>
  <c r="I8" i="3"/>
  <c r="I4" i="3"/>
  <c r="G7" i="4"/>
  <c r="G7" i="5" s="1"/>
  <c r="G7" i="2"/>
  <c r="E7" i="5" s="1"/>
  <c r="I19" i="3" l="1"/>
  <c r="G18" i="1" s="1"/>
  <c r="I7" i="3"/>
  <c r="F68" i="8"/>
  <c r="E78" i="8"/>
  <c r="E68" i="8"/>
  <c r="H70" i="7"/>
  <c r="F7" i="5" l="1"/>
  <c r="H7" i="5" s="1"/>
  <c r="G15" i="1" s="1"/>
  <c r="E753" i="8"/>
  <c r="F833" i="8" l="1"/>
  <c r="E833" i="8"/>
  <c r="F831" i="8"/>
  <c r="E831" i="8"/>
  <c r="H830" i="8"/>
  <c r="H829" i="8"/>
  <c r="H828" i="8"/>
  <c r="H827" i="8"/>
  <c r="F825" i="8"/>
  <c r="E825" i="8"/>
  <c r="F823" i="8"/>
  <c r="E823" i="8"/>
  <c r="H822" i="8"/>
  <c r="F821" i="8"/>
  <c r="H821" i="8" s="1"/>
  <c r="H820" i="8"/>
  <c r="H819" i="8"/>
  <c r="F817" i="8"/>
  <c r="E817" i="8"/>
  <c r="F815" i="8"/>
  <c r="E815" i="8"/>
  <c r="H814" i="8"/>
  <c r="H813" i="8"/>
  <c r="H812" i="8"/>
  <c r="H811" i="8"/>
  <c r="F809" i="8"/>
  <c r="E809" i="8"/>
  <c r="F807" i="8"/>
  <c r="E807" i="8"/>
  <c r="H806" i="8"/>
  <c r="H805" i="8"/>
  <c r="H804" i="8"/>
  <c r="H803" i="8"/>
  <c r="F801" i="8"/>
  <c r="E801" i="8"/>
  <c r="F799" i="8"/>
  <c r="E799" i="8"/>
  <c r="H798" i="8"/>
  <c r="F797" i="8"/>
  <c r="H797" i="8" s="1"/>
  <c r="H796" i="8"/>
  <c r="H795" i="8"/>
  <c r="F793" i="8"/>
  <c r="E793" i="8"/>
  <c r="F791" i="8"/>
  <c r="E791" i="8"/>
  <c r="H790" i="8"/>
  <c r="H789" i="8"/>
  <c r="H788" i="8"/>
  <c r="H787" i="8"/>
  <c r="F785" i="8"/>
  <c r="E785" i="8"/>
  <c r="F783" i="8"/>
  <c r="E783" i="8"/>
  <c r="H782" i="8"/>
  <c r="H781" i="8"/>
  <c r="H780" i="8"/>
  <c r="H779" i="8"/>
  <c r="F777" i="8"/>
  <c r="E777" i="8"/>
  <c r="F775" i="8"/>
  <c r="E775" i="8"/>
  <c r="H774" i="8"/>
  <c r="F773" i="8"/>
  <c r="H773" i="8" s="1"/>
  <c r="H772" i="8"/>
  <c r="H771" i="8"/>
  <c r="F769" i="8"/>
  <c r="E769" i="8"/>
  <c r="F767" i="8"/>
  <c r="E767" i="8"/>
  <c r="H766" i="8"/>
  <c r="F765" i="8"/>
  <c r="H765" i="8" s="1"/>
  <c r="H764" i="8"/>
  <c r="H763" i="8"/>
  <c r="F761" i="8"/>
  <c r="E761" i="8"/>
  <c r="F759" i="8"/>
  <c r="E759" i="8"/>
  <c r="H758" i="8"/>
  <c r="H757" i="8"/>
  <c r="H756" i="8"/>
  <c r="H755" i="8"/>
  <c r="F753" i="8"/>
  <c r="H750" i="8"/>
  <c r="H749" i="8"/>
  <c r="H748" i="8"/>
  <c r="H747" i="8"/>
  <c r="F745" i="8"/>
  <c r="E745" i="8"/>
  <c r="F743" i="8"/>
  <c r="E743" i="8"/>
  <c r="H742" i="8"/>
  <c r="F741" i="8"/>
  <c r="H741" i="8" s="1"/>
  <c r="H740" i="8"/>
  <c r="H739" i="8"/>
  <c r="F737" i="8"/>
  <c r="E737" i="8"/>
  <c r="F735" i="8"/>
  <c r="E735" i="8"/>
  <c r="H734" i="8"/>
  <c r="H733" i="8"/>
  <c r="H732" i="8"/>
  <c r="H731" i="8"/>
  <c r="F729" i="8"/>
  <c r="E729" i="8"/>
  <c r="H726" i="8"/>
  <c r="H725" i="8"/>
  <c r="H724" i="8"/>
  <c r="H723" i="8"/>
  <c r="F721" i="8"/>
  <c r="E721" i="8"/>
  <c r="E719" i="8"/>
  <c r="H718" i="8"/>
  <c r="F717" i="8"/>
  <c r="H717" i="8" s="1"/>
  <c r="H716" i="8"/>
  <c r="H715" i="8"/>
  <c r="G713" i="8"/>
  <c r="F713" i="8"/>
  <c r="E713" i="8"/>
  <c r="H710" i="8"/>
  <c r="H709" i="8"/>
  <c r="F707" i="8"/>
  <c r="E707" i="8"/>
  <c r="H706" i="8"/>
  <c r="H705" i="8"/>
  <c r="H704" i="8"/>
  <c r="H703" i="8"/>
  <c r="H702" i="8"/>
  <c r="H701" i="8"/>
  <c r="H700" i="8"/>
  <c r="F699" i="8"/>
  <c r="H699" i="8" s="1"/>
  <c r="F697" i="8"/>
  <c r="E697" i="8"/>
  <c r="H696" i="8"/>
  <c r="H695" i="8"/>
  <c r="H694" i="8"/>
  <c r="H693" i="8"/>
  <c r="H692" i="8"/>
  <c r="H691" i="8"/>
  <c r="H690" i="8"/>
  <c r="F689" i="8"/>
  <c r="H689" i="8" s="1"/>
  <c r="F687" i="8"/>
  <c r="E687" i="8"/>
  <c r="H686" i="8"/>
  <c r="H685" i="8"/>
  <c r="H684" i="8"/>
  <c r="H683" i="8"/>
  <c r="H682" i="8"/>
  <c r="H681" i="8"/>
  <c r="H680" i="8"/>
  <c r="F679" i="8"/>
  <c r="H679" i="8" s="1"/>
  <c r="F677" i="8"/>
  <c r="E677" i="8"/>
  <c r="F676" i="8"/>
  <c r="E676" i="8"/>
  <c r="F675" i="8"/>
  <c r="E675" i="8"/>
  <c r="F673" i="8"/>
  <c r="E673" i="8"/>
  <c r="H672" i="8"/>
  <c r="H671" i="8"/>
  <c r="H670" i="8"/>
  <c r="H669" i="8"/>
  <c r="H668" i="8"/>
  <c r="H667" i="8"/>
  <c r="F666" i="8"/>
  <c r="H666" i="8" s="1"/>
  <c r="F665" i="8"/>
  <c r="H665" i="8" s="1"/>
  <c r="F663" i="8"/>
  <c r="E663" i="8"/>
  <c r="H662" i="8"/>
  <c r="H661" i="8"/>
  <c r="H660" i="8"/>
  <c r="H659" i="8"/>
  <c r="H658" i="8"/>
  <c r="H657" i="8"/>
  <c r="H656" i="8"/>
  <c r="F655" i="8"/>
  <c r="H655" i="8" s="1"/>
  <c r="F653" i="8"/>
  <c r="E653" i="8"/>
  <c r="H652" i="8"/>
  <c r="H651" i="8"/>
  <c r="H650" i="8"/>
  <c r="H649" i="8"/>
  <c r="H648" i="8"/>
  <c r="H647" i="8"/>
  <c r="H646" i="8"/>
  <c r="F645" i="8"/>
  <c r="H645" i="8" s="1"/>
  <c r="F643" i="8"/>
  <c r="E643" i="8"/>
  <c r="H642" i="8"/>
  <c r="H641" i="8"/>
  <c r="H640" i="8"/>
  <c r="H639" i="8"/>
  <c r="F637" i="8"/>
  <c r="E637" i="8"/>
  <c r="F635" i="8"/>
  <c r="E635" i="8"/>
  <c r="H634" i="8"/>
  <c r="H633" i="8"/>
  <c r="H632" i="8"/>
  <c r="H631" i="8"/>
  <c r="H630" i="8"/>
  <c r="H629" i="8"/>
  <c r="H628" i="8"/>
  <c r="F627" i="8"/>
  <c r="H627" i="8" s="1"/>
  <c r="F625" i="8"/>
  <c r="E625" i="8"/>
  <c r="H624" i="8"/>
  <c r="H623" i="8"/>
  <c r="H622" i="8"/>
  <c r="H621" i="8"/>
  <c r="H620" i="8"/>
  <c r="H619" i="8"/>
  <c r="H618" i="8"/>
  <c r="F617" i="8"/>
  <c r="H617" i="8" s="1"/>
  <c r="F615" i="8"/>
  <c r="E615" i="8"/>
  <c r="H614" i="8"/>
  <c r="H613" i="8"/>
  <c r="H612" i="8"/>
  <c r="H611" i="8"/>
  <c r="H610" i="8"/>
  <c r="H609" i="8"/>
  <c r="H608" i="8"/>
  <c r="F607" i="8"/>
  <c r="H607" i="8" s="1"/>
  <c r="F605" i="8"/>
  <c r="E605" i="8"/>
  <c r="F604" i="8"/>
  <c r="E604" i="8"/>
  <c r="F602" i="8"/>
  <c r="E602" i="8"/>
  <c r="H601" i="8"/>
  <c r="H600" i="8"/>
  <c r="H599" i="8"/>
  <c r="H598" i="8"/>
  <c r="H597" i="8"/>
  <c r="H596" i="8"/>
  <c r="H595" i="8"/>
  <c r="F594" i="8"/>
  <c r="H594" i="8" s="1"/>
  <c r="F592" i="8"/>
  <c r="E592" i="8"/>
  <c r="H591" i="8"/>
  <c r="H590" i="8"/>
  <c r="H589" i="8"/>
  <c r="H588" i="8"/>
  <c r="H587" i="8"/>
  <c r="H586" i="8"/>
  <c r="H585" i="8"/>
  <c r="F584" i="8"/>
  <c r="H584" i="8" s="1"/>
  <c r="F582" i="8"/>
  <c r="E582" i="8"/>
  <c r="H581" i="8"/>
  <c r="H580" i="8"/>
  <c r="H579" i="8"/>
  <c r="H578" i="8"/>
  <c r="H577" i="8"/>
  <c r="H576" i="8"/>
  <c r="H575" i="8"/>
  <c r="H574" i="8"/>
  <c r="F574" i="8"/>
  <c r="F572" i="8"/>
  <c r="E572" i="8"/>
  <c r="H571" i="8"/>
  <c r="F570" i="8"/>
  <c r="H570" i="8" s="1"/>
  <c r="H569" i="8"/>
  <c r="H568" i="8"/>
  <c r="F566" i="8"/>
  <c r="E566" i="8"/>
  <c r="F564" i="8"/>
  <c r="E564" i="8"/>
  <c r="H563" i="8"/>
  <c r="H562" i="8"/>
  <c r="H561" i="8"/>
  <c r="H560" i="8"/>
  <c r="H559" i="8"/>
  <c r="H558" i="8"/>
  <c r="H557" i="8"/>
  <c r="F556" i="8"/>
  <c r="H556" i="8" s="1"/>
  <c r="F554" i="8"/>
  <c r="E554" i="8"/>
  <c r="H553" i="8"/>
  <c r="H552" i="8"/>
  <c r="H551" i="8"/>
  <c r="H550" i="8"/>
  <c r="H549" i="8"/>
  <c r="H548" i="8"/>
  <c r="H547" i="8"/>
  <c r="F546" i="8"/>
  <c r="H546" i="8" s="1"/>
  <c r="F544" i="8"/>
  <c r="E544" i="8"/>
  <c r="H543" i="8"/>
  <c r="H542" i="8"/>
  <c r="H541" i="8"/>
  <c r="H540" i="8"/>
  <c r="H539" i="8"/>
  <c r="H538" i="8"/>
  <c r="H537" i="8"/>
  <c r="F536" i="8"/>
  <c r="H536" i="8" s="1"/>
  <c r="F534" i="8"/>
  <c r="E534" i="8"/>
  <c r="F533" i="8"/>
  <c r="E533" i="8"/>
  <c r="F531" i="8"/>
  <c r="E531" i="8"/>
  <c r="H530" i="8"/>
  <c r="H529" i="8"/>
  <c r="H528" i="8"/>
  <c r="H527" i="8"/>
  <c r="H526" i="8"/>
  <c r="H525" i="8"/>
  <c r="H524" i="8"/>
  <c r="F523" i="8"/>
  <c r="H523" i="8" s="1"/>
  <c r="F521" i="8"/>
  <c r="E521" i="8"/>
  <c r="H520" i="8"/>
  <c r="H519" i="8"/>
  <c r="H518" i="8"/>
  <c r="H517" i="8"/>
  <c r="H516" i="8"/>
  <c r="H515" i="8"/>
  <c r="H514" i="8"/>
  <c r="F513" i="8"/>
  <c r="H513" i="8" s="1"/>
  <c r="F511" i="8"/>
  <c r="E511" i="8"/>
  <c r="H510" i="8"/>
  <c r="H509" i="8"/>
  <c r="H508" i="8"/>
  <c r="H507" i="8"/>
  <c r="H506" i="8"/>
  <c r="H505" i="8"/>
  <c r="H504" i="8"/>
  <c r="F503" i="8"/>
  <c r="H503" i="8" s="1"/>
  <c r="F501" i="8"/>
  <c r="E501" i="8"/>
  <c r="H500" i="8"/>
  <c r="H499" i="8"/>
  <c r="H498" i="8"/>
  <c r="H497" i="8"/>
  <c r="F495" i="8"/>
  <c r="E495" i="8"/>
  <c r="F494" i="8"/>
  <c r="E494" i="8"/>
  <c r="E492" i="8"/>
  <c r="H491" i="8"/>
  <c r="H490" i="8"/>
  <c r="H489" i="8"/>
  <c r="H488" i="8"/>
  <c r="H487" i="8"/>
  <c r="H486" i="8"/>
  <c r="H485" i="8"/>
  <c r="H484" i="8"/>
  <c r="F484" i="8"/>
  <c r="F482" i="8"/>
  <c r="E482" i="8"/>
  <c r="H481" i="8"/>
  <c r="H480" i="8"/>
  <c r="H479" i="8"/>
  <c r="H478" i="8"/>
  <c r="H477" i="8"/>
  <c r="H476" i="8"/>
  <c r="H475" i="8"/>
  <c r="F474" i="8"/>
  <c r="H474" i="8" s="1"/>
  <c r="F472" i="8"/>
  <c r="E472" i="8"/>
  <c r="H471" i="8"/>
  <c r="H470" i="8"/>
  <c r="H469" i="8"/>
  <c r="H468" i="8"/>
  <c r="H467" i="8"/>
  <c r="H466" i="8"/>
  <c r="H465" i="8"/>
  <c r="F464" i="8"/>
  <c r="H464" i="8" s="1"/>
  <c r="F462" i="8"/>
  <c r="E462" i="8"/>
  <c r="H461" i="8"/>
  <c r="H460" i="8"/>
  <c r="H459" i="8"/>
  <c r="H458" i="8"/>
  <c r="F456" i="8"/>
  <c r="E456" i="8"/>
  <c r="E454" i="8"/>
  <c r="H453" i="8"/>
  <c r="H452" i="8"/>
  <c r="H451" i="8"/>
  <c r="H450" i="8"/>
  <c r="H449" i="8"/>
  <c r="H448" i="8"/>
  <c r="H447" i="8"/>
  <c r="F446" i="8"/>
  <c r="H446" i="8" s="1"/>
  <c r="F444" i="8"/>
  <c r="E444" i="8"/>
  <c r="H443" i="8"/>
  <c r="H442" i="8"/>
  <c r="H441" i="8"/>
  <c r="H440" i="8"/>
  <c r="H439" i="8"/>
  <c r="H438" i="8"/>
  <c r="H437" i="8"/>
  <c r="F436" i="8"/>
  <c r="H436" i="8" s="1"/>
  <c r="E434" i="8"/>
  <c r="H433" i="8"/>
  <c r="H432" i="8"/>
  <c r="H431" i="8"/>
  <c r="H430" i="8"/>
  <c r="H429" i="8"/>
  <c r="H428" i="8"/>
  <c r="H427" i="8"/>
  <c r="F426" i="8"/>
  <c r="H426" i="8" s="1"/>
  <c r="F424" i="8"/>
  <c r="E424" i="8"/>
  <c r="F423" i="8"/>
  <c r="E423" i="8"/>
  <c r="E421" i="8"/>
  <c r="H420" i="8"/>
  <c r="H419" i="8"/>
  <c r="H418" i="8"/>
  <c r="H417" i="8"/>
  <c r="H416" i="8"/>
  <c r="H415" i="8"/>
  <c r="H414" i="8"/>
  <c r="F413" i="8"/>
  <c r="H413" i="8" s="1"/>
  <c r="F411" i="8"/>
  <c r="E411" i="8"/>
  <c r="H410" i="8"/>
  <c r="H409" i="8"/>
  <c r="H408" i="8"/>
  <c r="H407" i="8"/>
  <c r="H406" i="8"/>
  <c r="H405" i="8"/>
  <c r="H404" i="8"/>
  <c r="F403" i="8"/>
  <c r="H403" i="8" s="1"/>
  <c r="E401" i="8"/>
  <c r="H400" i="8"/>
  <c r="H399" i="8"/>
  <c r="H398" i="8"/>
  <c r="H397" i="8"/>
  <c r="H396" i="8"/>
  <c r="H395" i="8"/>
  <c r="H394" i="8"/>
  <c r="F393" i="8"/>
  <c r="H393" i="8" s="1"/>
  <c r="E391" i="8"/>
  <c r="H390" i="8"/>
  <c r="F389" i="8"/>
  <c r="H389" i="8" s="1"/>
  <c r="H388" i="8"/>
  <c r="H387" i="8"/>
  <c r="F385" i="8"/>
  <c r="E385" i="8"/>
  <c r="H383" i="8"/>
  <c r="H382" i="8"/>
  <c r="H381" i="8"/>
  <c r="H380" i="8"/>
  <c r="H379" i="8"/>
  <c r="H378" i="8"/>
  <c r="H377" i="8"/>
  <c r="F376" i="8"/>
  <c r="H376" i="8" s="1"/>
  <c r="H374" i="8"/>
  <c r="H373" i="8"/>
  <c r="H372" i="8"/>
  <c r="H371" i="8"/>
  <c r="H370" i="8"/>
  <c r="H369" i="8"/>
  <c r="H368" i="8"/>
  <c r="F367" i="8"/>
  <c r="H367" i="8" s="1"/>
  <c r="H365" i="8"/>
  <c r="H364" i="8"/>
  <c r="H363" i="8"/>
  <c r="H362" i="8"/>
  <c r="H361" i="8"/>
  <c r="H360" i="8"/>
  <c r="H359" i="8"/>
  <c r="F358" i="8"/>
  <c r="H358" i="8" s="1"/>
  <c r="F356" i="8"/>
  <c r="E356" i="8"/>
  <c r="E354" i="8"/>
  <c r="H353" i="8"/>
  <c r="H352" i="8"/>
  <c r="H351" i="8"/>
  <c r="H350" i="8"/>
  <c r="H349" i="8"/>
  <c r="H348" i="8"/>
  <c r="H347" i="8"/>
  <c r="F346" i="8"/>
  <c r="H346" i="8" s="1"/>
  <c r="H344" i="8"/>
  <c r="H343" i="8"/>
  <c r="H342" i="8"/>
  <c r="H341" i="8"/>
  <c r="H340" i="8"/>
  <c r="H339" i="8"/>
  <c r="H338" i="8"/>
  <c r="H337" i="8"/>
  <c r="F336" i="8"/>
  <c r="H336" i="8" s="1"/>
  <c r="E334" i="8"/>
  <c r="H333" i="8"/>
  <c r="H332" i="8"/>
  <c r="H331" i="8"/>
  <c r="H330" i="8"/>
  <c r="H329" i="8"/>
  <c r="H328" i="8"/>
  <c r="H327" i="8"/>
  <c r="F326" i="8"/>
  <c r="H326" i="8" s="1"/>
  <c r="F324" i="8"/>
  <c r="E324" i="8"/>
  <c r="F323" i="8"/>
  <c r="E323" i="8"/>
  <c r="F321" i="8"/>
  <c r="E321" i="8"/>
  <c r="H320" i="8"/>
  <c r="H319" i="8"/>
  <c r="H318" i="8"/>
  <c r="H317" i="8"/>
  <c r="H316" i="8"/>
  <c r="H315" i="8"/>
  <c r="H314" i="8"/>
  <c r="F313" i="8"/>
  <c r="H313" i="8" s="1"/>
  <c r="F311" i="8"/>
  <c r="E311" i="8"/>
  <c r="H310" i="8"/>
  <c r="H309" i="8"/>
  <c r="H308" i="8"/>
  <c r="H307" i="8"/>
  <c r="H306" i="8"/>
  <c r="H305" i="8"/>
  <c r="H304" i="8"/>
  <c r="F303" i="8"/>
  <c r="H303" i="8" s="1"/>
  <c r="F301" i="8"/>
  <c r="E301" i="8"/>
  <c r="H300" i="8"/>
  <c r="H299" i="8"/>
  <c r="H298" i="8"/>
  <c r="H297" i="8"/>
  <c r="H296" i="8"/>
  <c r="H295" i="8"/>
  <c r="H294" i="8"/>
  <c r="F293" i="8"/>
  <c r="H293" i="8" s="1"/>
  <c r="E291" i="8"/>
  <c r="H290" i="8"/>
  <c r="F289" i="8"/>
  <c r="H289" i="8" s="1"/>
  <c r="H288" i="8"/>
  <c r="H287" i="8"/>
  <c r="H283" i="8"/>
  <c r="H282" i="8"/>
  <c r="H281" i="8"/>
  <c r="H280" i="8"/>
  <c r="H279" i="8"/>
  <c r="H278" i="8"/>
  <c r="H277" i="8"/>
  <c r="F276" i="8"/>
  <c r="H276" i="8" s="1"/>
  <c r="H274" i="8"/>
  <c r="H273" i="8"/>
  <c r="H272" i="8"/>
  <c r="H271" i="8"/>
  <c r="H270" i="8"/>
  <c r="H269" i="8"/>
  <c r="H268" i="8"/>
  <c r="F267" i="8"/>
  <c r="H267" i="8" s="1"/>
  <c r="H265" i="8"/>
  <c r="H264" i="8"/>
  <c r="H263" i="8"/>
  <c r="H262" i="8"/>
  <c r="H261" i="8"/>
  <c r="H260" i="8"/>
  <c r="H259" i="8"/>
  <c r="F258" i="8"/>
  <c r="H258" i="8" s="1"/>
  <c r="F256" i="8"/>
  <c r="E256" i="8"/>
  <c r="F254" i="8"/>
  <c r="H253" i="8"/>
  <c r="H252" i="8"/>
  <c r="H251" i="8"/>
  <c r="H250" i="8"/>
  <c r="H249" i="8"/>
  <c r="H248" i="8"/>
  <c r="F247" i="8"/>
  <c r="H247" i="8" s="1"/>
  <c r="F246" i="8"/>
  <c r="H246" i="8" s="1"/>
  <c r="F244" i="8"/>
  <c r="H243" i="8"/>
  <c r="H242" i="8"/>
  <c r="H241" i="8"/>
  <c r="H240" i="8"/>
  <c r="H239" i="8"/>
  <c r="H238" i="8"/>
  <c r="H237" i="8"/>
  <c r="F236" i="8"/>
  <c r="H236" i="8" s="1"/>
  <c r="H234" i="8"/>
  <c r="H233" i="8"/>
  <c r="H232" i="8"/>
  <c r="H231" i="8"/>
  <c r="H230" i="8"/>
  <c r="H229" i="8"/>
  <c r="H228" i="8"/>
  <c r="H227" i="8"/>
  <c r="F226" i="8"/>
  <c r="H226" i="8" s="1"/>
  <c r="F224" i="8"/>
  <c r="E224" i="8"/>
  <c r="F222" i="8"/>
  <c r="E222" i="8"/>
  <c r="H221" i="8"/>
  <c r="H220" i="8"/>
  <c r="H219" i="8"/>
  <c r="H218" i="8"/>
  <c r="H217" i="8"/>
  <c r="H216" i="8"/>
  <c r="H215" i="8"/>
  <c r="F214" i="8"/>
  <c r="H214" i="8" s="1"/>
  <c r="F212" i="8"/>
  <c r="E212" i="8"/>
  <c r="H211" i="8"/>
  <c r="H210" i="8"/>
  <c r="H209" i="8"/>
  <c r="H208" i="8"/>
  <c r="H207" i="8"/>
  <c r="H206" i="8"/>
  <c r="H205" i="8"/>
  <c r="F204" i="8"/>
  <c r="H204" i="8" s="1"/>
  <c r="F202" i="8"/>
  <c r="E202" i="8"/>
  <c r="H201" i="8"/>
  <c r="H200" i="8"/>
  <c r="H199" i="8"/>
  <c r="H198" i="8"/>
  <c r="H197" i="8"/>
  <c r="H196" i="8"/>
  <c r="H195" i="8"/>
  <c r="F194" i="8"/>
  <c r="H194" i="8" s="1"/>
  <c r="F192" i="8"/>
  <c r="H191" i="8"/>
  <c r="F190" i="8"/>
  <c r="H190" i="8" s="1"/>
  <c r="H189" i="8"/>
  <c r="H188" i="8"/>
  <c r="H184" i="8"/>
  <c r="H183" i="8"/>
  <c r="H182" i="8"/>
  <c r="H181" i="8"/>
  <c r="H180" i="8"/>
  <c r="H179" i="8"/>
  <c r="H178" i="8"/>
  <c r="F177" i="8"/>
  <c r="H177" i="8" s="1"/>
  <c r="H175" i="8"/>
  <c r="H174" i="8"/>
  <c r="H173" i="8"/>
  <c r="H172" i="8"/>
  <c r="H171" i="8"/>
  <c r="H170" i="8"/>
  <c r="H169" i="8"/>
  <c r="F168" i="8"/>
  <c r="H168" i="8" s="1"/>
  <c r="H166" i="8"/>
  <c r="H165" i="8"/>
  <c r="H164" i="8"/>
  <c r="H163" i="8"/>
  <c r="F161" i="8"/>
  <c r="E161" i="8"/>
  <c r="F159" i="8"/>
  <c r="E159" i="8"/>
  <c r="H158" i="8"/>
  <c r="H157" i="8"/>
  <c r="H156" i="8"/>
  <c r="H155" i="8"/>
  <c r="H154" i="8"/>
  <c r="H153" i="8"/>
  <c r="H152" i="8"/>
  <c r="F151" i="8"/>
  <c r="H151" i="8" s="1"/>
  <c r="F149" i="8"/>
  <c r="E149" i="8"/>
  <c r="H148" i="8"/>
  <c r="H147" i="8"/>
  <c r="H146" i="8"/>
  <c r="H145" i="8"/>
  <c r="H144" i="8"/>
  <c r="H143" i="8"/>
  <c r="H142" i="8"/>
  <c r="F141" i="8"/>
  <c r="H141" i="8" s="1"/>
  <c r="F139" i="8"/>
  <c r="E139" i="8"/>
  <c r="F138" i="8"/>
  <c r="E138" i="8"/>
  <c r="F136" i="8"/>
  <c r="E136" i="8"/>
  <c r="H135" i="8"/>
  <c r="H134" i="8"/>
  <c r="H133" i="8"/>
  <c r="H132" i="8"/>
  <c r="H131" i="8"/>
  <c r="H130" i="8"/>
  <c r="H129" i="8"/>
  <c r="F128" i="8"/>
  <c r="H128" i="8" s="1"/>
  <c r="F126" i="8"/>
  <c r="E126" i="8"/>
  <c r="H125" i="8"/>
  <c r="H124" i="8"/>
  <c r="H123" i="8"/>
  <c r="H122" i="8"/>
  <c r="H121" i="8"/>
  <c r="H120" i="8"/>
  <c r="H119" i="8"/>
  <c r="F118" i="8"/>
  <c r="H118" i="8" s="1"/>
  <c r="F116" i="8"/>
  <c r="E116" i="8"/>
  <c r="H115" i="8"/>
  <c r="F114" i="8"/>
  <c r="H114" i="8" s="1"/>
  <c r="H113" i="8"/>
  <c r="H112" i="8"/>
  <c r="H108" i="8"/>
  <c r="H107" i="8"/>
  <c r="H106" i="8"/>
  <c r="H105" i="8"/>
  <c r="H104" i="8"/>
  <c r="H103" i="8"/>
  <c r="H102" i="8"/>
  <c r="F101" i="8"/>
  <c r="H101" i="8" s="1"/>
  <c r="H99" i="8"/>
  <c r="H98" i="8"/>
  <c r="H97" i="8"/>
  <c r="H96" i="8"/>
  <c r="H95" i="8"/>
  <c r="H94" i="8"/>
  <c r="H93" i="8"/>
  <c r="F92" i="8"/>
  <c r="H92" i="8" s="1"/>
  <c r="F90" i="8"/>
  <c r="F88" i="8"/>
  <c r="H87" i="8"/>
  <c r="H86" i="8"/>
  <c r="H85" i="8"/>
  <c r="H84" i="8"/>
  <c r="H83" i="8"/>
  <c r="H82" i="8"/>
  <c r="H81" i="8"/>
  <c r="F80" i="8"/>
  <c r="H80" i="8" s="1"/>
  <c r="F78" i="8"/>
  <c r="H77" i="8"/>
  <c r="H76" i="8"/>
  <c r="H75" i="8"/>
  <c r="H74" i="8"/>
  <c r="H73" i="8"/>
  <c r="H72" i="8"/>
  <c r="H71" i="8"/>
  <c r="F70" i="8"/>
  <c r="H70" i="8" s="1"/>
  <c r="F67" i="8"/>
  <c r="E67" i="8"/>
  <c r="H66" i="8"/>
  <c r="H65" i="8"/>
  <c r="H64" i="8"/>
  <c r="H63" i="8"/>
  <c r="H62" i="8"/>
  <c r="H61" i="8"/>
  <c r="F60" i="8"/>
  <c r="H60" i="8" s="1"/>
  <c r="F59" i="8"/>
  <c r="H59" i="8" s="1"/>
  <c r="H57" i="8"/>
  <c r="H56" i="8"/>
  <c r="H55" i="8"/>
  <c r="H54" i="8"/>
  <c r="H53" i="8"/>
  <c r="H52" i="8"/>
  <c r="H51" i="8"/>
  <c r="F50" i="8"/>
  <c r="H50" i="8" s="1"/>
  <c r="F46" i="8"/>
  <c r="E46" i="8"/>
  <c r="H45" i="8"/>
  <c r="H44" i="8"/>
  <c r="H43" i="8"/>
  <c r="H42" i="8"/>
  <c r="H41" i="8"/>
  <c r="H40" i="8"/>
  <c r="H39" i="8"/>
  <c r="F38" i="8"/>
  <c r="H38" i="8" s="1"/>
  <c r="F36" i="8"/>
  <c r="E36" i="8"/>
  <c r="H35" i="8"/>
  <c r="H34" i="8"/>
  <c r="H33" i="8"/>
  <c r="H32" i="8"/>
  <c r="H31" i="8"/>
  <c r="H30" i="8"/>
  <c r="H29" i="8"/>
  <c r="F28" i="8"/>
  <c r="H28" i="8" s="1"/>
  <c r="F26" i="8"/>
  <c r="H25" i="8"/>
  <c r="H24" i="8"/>
  <c r="H23" i="8"/>
  <c r="H22" i="8"/>
  <c r="H21" i="8"/>
  <c r="H20" i="8"/>
  <c r="H19" i="8"/>
  <c r="H18" i="8"/>
  <c r="H15" i="8"/>
  <c r="H14" i="8"/>
  <c r="H13" i="8"/>
  <c r="H12" i="8"/>
  <c r="H11" i="8"/>
  <c r="H10" i="8"/>
  <c r="H9" i="8"/>
  <c r="H8" i="8"/>
  <c r="H5" i="8"/>
  <c r="H4" i="8"/>
  <c r="H7" i="8" s="1"/>
  <c r="F76" i="7"/>
  <c r="E76" i="7"/>
  <c r="F74" i="7"/>
  <c r="E74" i="7"/>
  <c r="H455" i="8" l="1"/>
  <c r="H375" i="8"/>
  <c r="H384" i="8"/>
  <c r="H176" i="8"/>
  <c r="H185" i="8"/>
  <c r="H555" i="8"/>
  <c r="H213" i="8"/>
  <c r="H593" i="8"/>
  <c r="H616" i="8"/>
  <c r="H223" i="8"/>
  <c r="H235" i="8"/>
  <c r="H422" i="8"/>
  <c r="H483" i="8"/>
  <c r="H532" i="8"/>
  <c r="H37" i="8"/>
  <c r="H58" i="8"/>
  <c r="H79" i="8"/>
  <c r="H100" i="8"/>
  <c r="H137" i="8"/>
  <c r="H17" i="8"/>
  <c r="H150" i="8"/>
  <c r="H203" i="8"/>
  <c r="H284" i="8"/>
  <c r="H345" i="8"/>
  <c r="H493" i="8"/>
  <c r="H512" i="8"/>
  <c r="H603" i="8"/>
  <c r="H712" i="8"/>
  <c r="H109" i="8"/>
  <c r="H47" i="8"/>
  <c r="H127" i="8"/>
  <c r="H193" i="8"/>
  <c r="H312" i="8"/>
  <c r="H335" i="8"/>
  <c r="H445" i="8"/>
  <c r="H473" i="8"/>
  <c r="H545" i="8"/>
  <c r="H636" i="8"/>
  <c r="H644" i="8"/>
  <c r="H573" i="8"/>
  <c r="H117" i="8"/>
  <c r="H255" i="8"/>
  <c r="H266" i="8"/>
  <c r="H275" i="8"/>
  <c r="H355" i="8"/>
  <c r="H366" i="8"/>
  <c r="H392" i="8"/>
  <c r="H412" i="8"/>
  <c r="H435" i="8"/>
  <c r="H463" i="8"/>
  <c r="H522" i="8"/>
  <c r="H565" i="8"/>
  <c r="H583" i="8"/>
  <c r="H654" i="8"/>
  <c r="H674" i="8"/>
  <c r="H688" i="8"/>
  <c r="H708" i="8"/>
  <c r="H736" i="8"/>
  <c r="H292" i="8"/>
  <c r="H744" i="8"/>
  <c r="H27" i="8"/>
  <c r="H402" i="8"/>
  <c r="H502" i="8"/>
  <c r="H664" i="8"/>
  <c r="H698" i="8"/>
  <c r="H728" i="8"/>
  <c r="H752" i="8"/>
  <c r="H760" i="8"/>
  <c r="H768" i="8"/>
  <c r="H776" i="8"/>
  <c r="H784" i="8"/>
  <c r="H792" i="8"/>
  <c r="H800" i="8"/>
  <c r="H808" i="8"/>
  <c r="H816" i="8"/>
  <c r="H824" i="8"/>
  <c r="H832" i="8"/>
  <c r="H89" i="8"/>
  <c r="H160" i="8"/>
  <c r="H167" i="8"/>
  <c r="H245" i="8"/>
  <c r="H302" i="8"/>
  <c r="H322" i="8"/>
  <c r="H626" i="8"/>
  <c r="H720" i="8"/>
  <c r="H69" i="8"/>
  <c r="F46" i="7"/>
  <c r="E46" i="7"/>
  <c r="F36" i="7"/>
  <c r="E36" i="7"/>
  <c r="F26" i="7"/>
  <c r="F68" i="7"/>
  <c r="E68" i="7"/>
  <c r="F67" i="7"/>
  <c r="E67" i="7"/>
  <c r="F16" i="7" l="1"/>
  <c r="H73" i="7"/>
  <c r="F72" i="7"/>
  <c r="H72" i="7" s="1"/>
  <c r="H71" i="7"/>
  <c r="H66" i="7"/>
  <c r="H65" i="7"/>
  <c r="H64" i="7"/>
  <c r="H63" i="7"/>
  <c r="H62" i="7"/>
  <c r="H61" i="7"/>
  <c r="F60" i="7"/>
  <c r="H60" i="7" s="1"/>
  <c r="F59" i="7"/>
  <c r="H59" i="7" s="1"/>
  <c r="H57" i="7"/>
  <c r="H56" i="7"/>
  <c r="H55" i="7"/>
  <c r="H54" i="7"/>
  <c r="H53" i="7"/>
  <c r="H52" i="7"/>
  <c r="H51" i="7"/>
  <c r="F50" i="7"/>
  <c r="H50" i="7" s="1"/>
  <c r="H45" i="7"/>
  <c r="H44" i="7"/>
  <c r="H43" i="7"/>
  <c r="H42" i="7"/>
  <c r="H41" i="7"/>
  <c r="H40" i="7"/>
  <c r="H39" i="7"/>
  <c r="F38" i="7"/>
  <c r="H38" i="7" s="1"/>
  <c r="H35" i="7"/>
  <c r="H34" i="7"/>
  <c r="H33" i="7"/>
  <c r="H32" i="7"/>
  <c r="H31" i="7"/>
  <c r="H30" i="7"/>
  <c r="H29" i="7"/>
  <c r="F28" i="7"/>
  <c r="H28" i="7" s="1"/>
  <c r="H25" i="7"/>
  <c r="H24" i="7"/>
  <c r="H23" i="7"/>
  <c r="H22" i="7"/>
  <c r="H21" i="7"/>
  <c r="H20" i="7"/>
  <c r="H19" i="7"/>
  <c r="H18" i="7"/>
  <c r="H15" i="7"/>
  <c r="H14" i="7"/>
  <c r="H13" i="7"/>
  <c r="H12" i="7"/>
  <c r="H11" i="7"/>
  <c r="H10" i="7"/>
  <c r="H9" i="7"/>
  <c r="H8" i="7"/>
  <c r="H5" i="7"/>
  <c r="H4" i="7"/>
  <c r="H37" i="7" l="1"/>
  <c r="H75" i="7"/>
  <c r="H47" i="7"/>
  <c r="H58" i="7"/>
  <c r="H69" i="7"/>
  <c r="H7" i="7"/>
  <c r="H17" i="7"/>
  <c r="H27" i="7"/>
  <c r="G18" i="4" l="1"/>
  <c r="G18" i="5" s="1"/>
  <c r="G16" i="4"/>
  <c r="G16" i="5" s="1"/>
  <c r="I14" i="5"/>
  <c r="I56" i="3"/>
  <c r="I55" i="3"/>
  <c r="I61" i="3" s="1"/>
  <c r="F18" i="5" s="1"/>
  <c r="I18" i="5" l="1"/>
  <c r="I15" i="5"/>
  <c r="I16" i="5"/>
  <c r="I17" i="5"/>
  <c r="I37" i="3"/>
  <c r="I36" i="3"/>
  <c r="I35" i="3"/>
  <c r="I34" i="3"/>
  <c r="I30" i="3"/>
  <c r="I31" i="3"/>
  <c r="I32" i="3"/>
  <c r="I38" i="3" l="1"/>
  <c r="I13" i="3"/>
  <c r="I14" i="3"/>
  <c r="I15" i="3"/>
  <c r="I20" i="3"/>
  <c r="I23" i="3" l="1"/>
  <c r="I13" i="5"/>
  <c r="I11" i="5"/>
  <c r="H19" i="5"/>
  <c r="F10" i="5" l="1"/>
  <c r="H10" i="5" s="1"/>
  <c r="G19" i="1" s="1"/>
  <c r="G13" i="2"/>
  <c r="H18" i="5"/>
  <c r="G30" i="1" s="1"/>
  <c r="G32" i="1" s="1"/>
  <c r="G8" i="2"/>
  <c r="E8" i="5" s="1"/>
  <c r="H8" i="5" s="1"/>
  <c r="G11" i="2"/>
  <c r="G12" i="2"/>
  <c r="E12" i="5" s="1"/>
  <c r="H14" i="5"/>
  <c r="G24" i="1" s="1"/>
  <c r="H15" i="5"/>
  <c r="G26" i="1" s="1"/>
  <c r="H16" i="5"/>
  <c r="G27" i="1" s="1"/>
  <c r="E11" i="5" l="1"/>
  <c r="H11" i="5" s="1"/>
  <c r="G21" i="1" s="1"/>
  <c r="E13" i="5"/>
  <c r="H13" i="5" s="1"/>
  <c r="G23" i="1" s="1"/>
  <c r="G29" i="1"/>
  <c r="I12" i="3"/>
  <c r="I29" i="3"/>
  <c r="I33" i="3" s="1"/>
  <c r="I16" i="3" l="1"/>
  <c r="H12" i="5"/>
  <c r="G22" i="1" s="1"/>
  <c r="G25" i="1" s="1"/>
  <c r="G8" i="4"/>
  <c r="G6" i="4"/>
  <c r="G6" i="5" s="1"/>
  <c r="G6" i="2"/>
  <c r="E6" i="5" s="1"/>
  <c r="H6" i="5" l="1"/>
  <c r="G14" i="1" s="1"/>
  <c r="G16" i="1" s="1"/>
  <c r="G17" i="1"/>
  <c r="G20" i="1" s="1"/>
  <c r="I12" i="5"/>
  <c r="I6" i="5"/>
  <c r="I8" i="5"/>
</calcChain>
</file>

<file path=xl/sharedStrings.xml><?xml version="1.0" encoding="utf-8"?>
<sst xmlns="http://schemas.openxmlformats.org/spreadsheetml/2006/main" count="2190" uniqueCount="150">
  <si>
    <t xml:space="preserve">Приложение </t>
  </si>
  <si>
    <t>к Методике оценки эффективности и результативности выполнения муниципальных заданий на оказание муниципальных услуг (выполнение работ)</t>
  </si>
  <si>
    <t>Форма</t>
  </si>
  <si>
    <t>Комитет по образованию администрации Ханты-Мансийского района</t>
  </si>
  <si>
    <t>наименование учреждения</t>
  </si>
  <si>
    <t>Наименование муниципальных услуг (работ)</t>
  </si>
  <si>
    <t>Значение оценки (%)</t>
  </si>
  <si>
    <t>Интерпретация оценки</t>
  </si>
  <si>
    <t>Муниципальное бюджетное общеобразовательное учреждение Ханты-Мансийского района "Начальная общеобразовательная школа п. Горноправдинск"</t>
  </si>
  <si>
    <t>Муниципальное бюджетное общеобразовательное учреждение Ханты-Мансийского района "Средняя общеобразовательная школа п. Луговской"</t>
  </si>
  <si>
    <t>Муниципальное бюджетное общеобразовательное учреждение Ханты-Мансийского района "Средняя общеобразовательная школа п. Горноправдинск"</t>
  </si>
  <si>
    <t>Этап 1</t>
  </si>
  <si>
    <t>расчет К1 "полнота использования бюджетных средств района на выполнение муниципального задания на оказание муниципальных услуг (выполнение работ)"</t>
  </si>
  <si>
    <t>Этап 3</t>
  </si>
  <si>
    <t>плановое значение, тыс. руб. (К1пл)</t>
  </si>
  <si>
    <t>фактическое значение, тыс. руб. (К1ф)</t>
  </si>
  <si>
    <t>плановое значение, чел. (К3пл)</t>
  </si>
  <si>
    <t>фактическое значение, чел. (К3ф)</t>
  </si>
  <si>
    <t>значение К3                =(К3ф / К3пл)*100%</t>
  </si>
  <si>
    <t>значение К1                =(К1ф / К1пл)*100%</t>
  </si>
  <si>
    <t>Этап 4</t>
  </si>
  <si>
    <t>К1</t>
  </si>
  <si>
    <t>К2</t>
  </si>
  <si>
    <t>К3</t>
  </si>
  <si>
    <t>Этап 2</t>
  </si>
  <si>
    <t>расчет К2 "качество оказания муниципальных услуг (выполнения работ)"</t>
  </si>
  <si>
    <t>расчет К3 "объемы оказания муниципальных услуг (выполнения работ)"</t>
  </si>
  <si>
    <t>плановое значение (К2пл)</t>
  </si>
  <si>
    <t>фактическое значение (К2ф)</t>
  </si>
  <si>
    <t>показатели качества предоставления муниципальных услуг (выполнения работ)</t>
  </si>
  <si>
    <t>ед. изм.</t>
  </si>
  <si>
    <t>%</t>
  </si>
  <si>
    <t>чел.</t>
  </si>
  <si>
    <t>ИТОГО ПО МУ</t>
  </si>
  <si>
    <t>расчет ОЦ "итоговая оценка эффективности и результативности выполнения муниципального задания"</t>
  </si>
  <si>
    <t>значение ОЦ                =(К1+К2+К3)/3</t>
  </si>
  <si>
    <t>МЗ выполнено в полном объеме</t>
  </si>
  <si>
    <t xml:space="preserve">Реализация дополнительных общеобразовательных программ      </t>
  </si>
  <si>
    <t xml:space="preserve">Муниципальное бюджетное учреждение дополнительного образования  Ханты-Мансийского района </t>
  </si>
  <si>
    <t xml:space="preserve">Реализация основных общеобразовательных программ начального  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</si>
  <si>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</si>
  <si>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</si>
  <si>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>Муниципальное казенное общеобразовательное учреждение Ханты-Мансийского района "Основная общеобразовательная школа д. Ягурьях"</t>
  </si>
  <si>
    <t>Муниципальное казенное общеобразовательное учреждение Ханты-Мансийского района "Основная общеобразовательная школа п. Пырьях"</t>
  </si>
  <si>
    <t>Муниципальное казенное общеобразовательное учреждение Ханты-Мансийского района "Основная общеобразовательная школа с. Тюли"</t>
  </si>
  <si>
    <t>Муниципальное казенное общеобразовательное учреждение Ханты-Мансийского района "Основная общеобразовательная школа имени братьев Петровых с. Реполово"</t>
  </si>
  <si>
    <t xml:space="preserve">Реализация основных общеобразовательных программ дошкольного образования </t>
  </si>
  <si>
    <t>Муниципальное казенное общеобразовательное учреждение Ханты-Мансийского района "Средняя общеобразовательная школа имени В.Г. Подпругина с. Троица"</t>
  </si>
  <si>
    <t>Муниципальное казенное общеобразовательное учреждение Ханты-Мансийского района "Средняя общеобразовательная школа с. Елизарово"</t>
  </si>
  <si>
    <t>Муниципальное казенное общеобразовательное учреждение Ханты-Мансийского района "Средняя общеобразовательная школа имени А.С. Макшанцева п. Кедровый"</t>
  </si>
  <si>
    <t>Муниципальное казенное общеобразовательное учреждение Ханты-Мансийского района "Средняя общеобразовательная школа п. Красноленинский"</t>
  </si>
  <si>
    <t>Муниципальное казенное общеобразовательное учреждение Ханты-Мансийского района "Средняя общеобразовательная школа с. Батово"</t>
  </si>
  <si>
    <t>Муниципальное казенное общеобразовательное учреждение Ханты-Мансийского района "Средняя общеобразовательная школа п. Кирпичный"</t>
  </si>
  <si>
    <t>Муниципальное казенное общеобразовательное учреждение Ханты-Мансийского района "Средняя общеобразовательная школа п. Бобровский"</t>
  </si>
  <si>
    <t>Муниципальное казенное общеобразовательное учреждение Ханты-Мансийского района "Средняя общеобразовательная школа с. Кышик"</t>
  </si>
  <si>
    <t>Муниципальное казенное общеобразовательное учреждение Ханты-Мансийского района "Средняя общеобразовательная школа п. Сибирский"</t>
  </si>
  <si>
    <t>Муниципальное казенное общеобразовательное учреждение Ханты-Мансийского района "Средняя общеобразовательная школа с. Селиярово"</t>
  </si>
  <si>
    <t>Муниципальное казенное общеобразовательное учреждение Ханты-Мансийского района "Средняя общеобразовательная школа д. Согом"</t>
  </si>
  <si>
    <t>Муниципальное казенное общеобразовательное учреждение Ханты-Мансийского района "Средняя общеобразовательная школа с. Цингалы"</t>
  </si>
  <si>
    <t>Муниципальное казенное общеобразовательное учреждение Ханты-Мансийского района "Средняя общеобразовательная школа д. Шапша"</t>
  </si>
  <si>
    <t>Муниципальное казенное дошкольное образовательное учреждение Ханты-Мансийского района "Детский сад "Елочка" п. Бобровский"</t>
  </si>
  <si>
    <t>Муниципальное казенное дошкольное образовательное учреждение Ханты-Мансийского района "Детский сад "Мишутка" д. Белогорье"</t>
  </si>
  <si>
    <t>Муниципальное казенное дошкольное образовательное учреждение Ханты-Мансийского района "Детский сад "Родничок" п. Выкатной"</t>
  </si>
  <si>
    <t>Муниципальное казенное дошкольное образовательное учреждение Ханты-Мансийского района "Детский сад "Сказка" п. Горноправдинск"</t>
  </si>
  <si>
    <t>Муниципальное казенное дошкольное образовательное учреждение Ханты-Мансийского района "Детский сад "Березка" п. Горноправдинск"</t>
  </si>
  <si>
    <t>Организация питания обучающихся</t>
  </si>
  <si>
    <t>Муниципальное казенное дошкольное образовательное учреждение Ханты-Мансийского района "Детский сад "Солнышко" п. Кедровый"</t>
  </si>
  <si>
    <t>Муниципальное казенное дошкольное образовательное учреждение Ханты-Мансийского района "Детский сад "Ягодка" с. Кышик"</t>
  </si>
  <si>
    <t>Муниципальное казенное дошкольное образовательное учреждение Ханты-Мансийского района "Детский сад "Голубок" п. Луговской"</t>
  </si>
  <si>
    <t>Муниципальное казенное дошкольное образовательное учреждение Ханты-Мансийского района "Детский сад "Колобок" п. Пырьях"</t>
  </si>
  <si>
    <t>Муниципальное казенное дошкольное образовательное учреждение Ханты-Мансийского района "Детский сад "Теремок" с. Селиярово"</t>
  </si>
  <si>
    <t>Муниципальное казенное дошкольное образовательное учреждение Ханты-Мансийского района "Детский сад "Чебурашка" с. Тюли"</t>
  </si>
  <si>
    <t>Муниципальное казенное дошкольное образовательное учреждение Ханты-Мансийского района "Детский сад "Росинка" с. Троица"</t>
  </si>
  <si>
    <t>Муниципальное казенное дошкольное образовательное учреждение Ханты-Мансийского района "Детский сад "Лучик" п. Урманный"</t>
  </si>
  <si>
    <t>Муниципальное казенное дошкольное образовательное учреждение Ханты-Мансийского района "Детский сад "Светлячок" д. Шапша"</t>
  </si>
  <si>
    <t>Муниципальное казенное дошкольное образовательное учреждение Ханты-Мансийского района "Детский сад "Улыбка" д. Ярки"</t>
  </si>
  <si>
    <t>Доля воспитаннииков, охваченных системой дополнительного образования</t>
  </si>
  <si>
    <t xml:space="preserve">Доля воспитанников, занявших призовые места  в конкурсах, фестивалях,  смотрах,  выставках,конференциях и иных  мероприятиях различного уровня от количества участников
</t>
  </si>
  <si>
    <t xml:space="preserve">Число обоснованных жалоб родителей (законных представителей) воспитанников согласно Книге обращений </t>
  </si>
  <si>
    <t xml:space="preserve">Средняя наполняемость общеобразовательных классов </t>
  </si>
  <si>
    <t>Доля обучающихся, освоивших образовательную  программу начального                общего образования, по результатам  года</t>
  </si>
  <si>
    <t xml:space="preserve">Доля обучающихся, освоивших образовательную программу начального общего образования  на отметки  «отлично» и «хорошо», по результатам года   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</si>
  <si>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образования;                                  </t>
  </si>
  <si>
    <t>Полнота реализации основной общеобразовательной программы начального общего образования;</t>
  </si>
  <si>
    <t>Уровень соответствия учебного плана общеобразовательного учреждения требованиям федерального базисного учебного плана;</t>
  </si>
  <si>
    <t>Доля родителей (законных представителей), удовлетворенных условиями и качеством предоставляемой услуги;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</si>
  <si>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</si>
  <si>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>Средняя           наполняемость общеобразовательных классов</t>
  </si>
  <si>
    <t xml:space="preserve">Доля выпускников 11 (12)-х классов, получивших аттестаты о среднем  общем образовании </t>
  </si>
  <si>
    <t xml:space="preserve">Доля обучающихся, освоивших образовательную программу  среднего общего образования  на отметки  «отлично» и «хорошо», по результатам года  </t>
  </si>
  <si>
    <t xml:space="preserve">Уровень освоения обучающимися основной общеобразовательной программы среднего общего образования по завершениитретьей  ступени общего образования;                                  </t>
  </si>
  <si>
    <t>Полнота реализации основной общеобразовательной программы среднего общего образования;</t>
  </si>
  <si>
    <t>Доля       выпускников       9-х классов,     получивших аттестат об основном общем образовании</t>
  </si>
  <si>
    <t xml:space="preserve">Доля обучающихся, освоивших образовательную программу  основного общего образования  на отметки  «отлично» и «хорошо», по результатам года </t>
  </si>
  <si>
    <t xml:space="preserve">Уровень освоения обучающимися основной общеобразовательной программы основного общего образования по завершениивторой ступени общего образования;                                  </t>
  </si>
  <si>
    <t>Полнота реализации основной общеобразовательной программы основного общего образования;</t>
  </si>
  <si>
    <t xml:space="preserve">Численность воспитанников раннего возраста (с 1,5 до 3 лет), охваченных образовательной услугой </t>
  </si>
  <si>
    <t xml:space="preserve">Численность воспитанников дошкольного возраста (с 3 до 7 лет), охваченных образовательной услугой </t>
  </si>
  <si>
    <t xml:space="preserve">Доля обучающихся, освоивших программу дошкольного образования на высоком и среднем уровне 
   </t>
  </si>
  <si>
    <t>значение К2                =(К2ф / К2пл)*100%</t>
  </si>
  <si>
    <t>Муниципальное казенное общеобразовательное учреждение Ханты-Мансийского района "Средняя общеобразовательная школа имени Героя Советского Союза Петра Алексеевича Бабичева п. Выкатной"</t>
  </si>
  <si>
    <t>Муниципальное казенное общеобразовательное учреждение Ханты-Мансийского района "Средняя общеобразовательная школа с. Нялинское им. Героя Советского Союза Вячеслава Федоровича Чухарева"</t>
  </si>
  <si>
    <t>Утверждаю:</t>
  </si>
  <si>
    <t>(подпись, ФИО руководителя ГРБС. ОАР)</t>
  </si>
  <si>
    <t>предоставления результатов оценки эффективности и результативности выполнения муниципальных заданий на оказание муниципальных услуг (выполнения работ)</t>
  </si>
  <si>
    <t xml:space="preserve">плановое значение </t>
  </si>
  <si>
    <t>фактическое значение (по данным КО)</t>
  </si>
  <si>
    <t>фактическое значение (по данным МУ)</t>
  </si>
  <si>
    <t>Среднегодовое количество обучающихся</t>
  </si>
  <si>
    <t>Среднегодовое количество обучающихся (Основное)</t>
  </si>
  <si>
    <t>Среднегодовое количество обучающихся (Среднее)</t>
  </si>
  <si>
    <t>дето-день</t>
  </si>
  <si>
    <t>Муниципальное автономное дошкольное образовательное учреждение Ханты-Мансийского района "Детский сад "Березка" п. Горноправдинск"</t>
  </si>
  <si>
    <t>Предоставление питания</t>
  </si>
  <si>
    <t>Организация отдыха детей и молодежи</t>
  </si>
  <si>
    <t>Присмотр и уход</t>
  </si>
  <si>
    <t>Укомплектованность педагогическими кадрами по штатному расписанию</t>
  </si>
  <si>
    <t>Доля обучающихся, занявших призовые меса в конкурсах, фестивалях, смотрах, выставках, конференциях и иных мероприятиях различного уровня от количества участников</t>
  </si>
  <si>
    <t>Доля родителей (законных представителей) обучающихся, удовлетворенных качеством и доступностью услуги</t>
  </si>
  <si>
    <t>Доля родителей (законных представителей) детей, удовлетворенных качеством и доступностью услуги</t>
  </si>
  <si>
    <t>Число обоснованных жалоб родителей (законных представителей)</t>
  </si>
  <si>
    <t>Число нарушений, связанных с предоставлением питания для детей</t>
  </si>
  <si>
    <t xml:space="preserve">         Главный распорядитель бюджетных средств (орган администрации района, осуществляющий функции и полномочия учредителя в отношении бюджетных, автономных учреждений района):</t>
  </si>
  <si>
    <t>Доля учащихся начальной школы, освоивших в полном объеме образовательную программу в соответствии с требованиями ФГОС НОО</t>
  </si>
  <si>
    <t>Доля родителей (законных представителей), удовлетворенных условиями и качеством предоставляемой услуги</t>
  </si>
  <si>
    <t>Доля детей, охваченных горячим питанием</t>
  </si>
  <si>
    <t xml:space="preserve">Реализация основных общеобразовательных программ начального общего образования </t>
  </si>
  <si>
    <t>Итого по муниципальному заданию</t>
  </si>
  <si>
    <t>МУ выполнена в полном объеме</t>
  </si>
  <si>
    <t>Доля учащихся основной школы, освоивших в полном объеме образовательную программу в соответствии с требованиями ФГОС ООО</t>
  </si>
  <si>
    <t xml:space="preserve">Доля учащихся средней школы, освоивших в полном объеме образовательную программу в соответствии с требованиями ФБУП </t>
  </si>
  <si>
    <t xml:space="preserve">Доля обучающихся, освоивших программу дошкольного образования на высоком и среднем уровне </t>
  </si>
  <si>
    <t>Отсутствие отрицательных заключений контролирующих органов на условия предоставлениямуниципальной услуги присмотра и ухода за детьми</t>
  </si>
  <si>
    <t>единица</t>
  </si>
  <si>
    <t>№ п/п</t>
  </si>
  <si>
    <t>Муниципальное автономное  общеобразовательное учреждение Ханты-Мансийского района "Средняя общеобразовательная школа д. Ярки"</t>
  </si>
  <si>
    <t>Исполнитель:</t>
  </si>
  <si>
    <t>Муниципальное автономное учреждение дополнительного образования Ханты-Мансийского района "Центр дополнительного образования"</t>
  </si>
  <si>
    <t>Муниципальное бюджетное общеобразовательное учреждение Ханты-Мансийского района "Начальная общеобразовательная школа                п. Горноправдинск"</t>
  </si>
  <si>
    <t>Муниципальное бюджетное общеобразовательное учреждение Ханты-Мансийского района "Средняя общеобразовательная школа                п. Луговской"</t>
  </si>
  <si>
    <t>Муниципальное автономное дошкольное образовательное учреждение Ханты-Мансийского района "Детский сад "Березка"                п. Горноправдинск"</t>
  </si>
  <si>
    <t>Муниципальное бюджетное общеобразовательное учреждение Ханты-Мансийского района "Средняя общеобразовательная школа                  п. Горноправдинск"</t>
  </si>
  <si>
    <t xml:space="preserve">Заместитель начальника отдела
планово- экономической работы
Малкова Т.В. 8(3467) 32-86-00
</t>
  </si>
  <si>
    <t xml:space="preserve">Муниципальное автономное учреждение дополнительного образования Ханты-Мансийского района "Центр дополнительного образования" </t>
  </si>
  <si>
    <t>Муниципальное бюджетное общеобразовательное учреждение Ханты-Мансийского района "Начальная общеобразовательная школа     п. Горноправдинск"</t>
  </si>
  <si>
    <t>актированые дни, соревнования, болезни.</t>
  </si>
  <si>
    <t xml:space="preserve">МУ не выполнена </t>
  </si>
  <si>
    <t>актировка, ковид, дистанционка, остатки ср-в 20 года и деток меньше</t>
  </si>
  <si>
    <t>"01_" апреля  2022 года</t>
  </si>
  <si>
    <t>С.В. Шапарина__/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</si>
</sst>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;[Red]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4" fontId="4" fillId="0" borderId="1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166" fontId="3" fillId="2" borderId="0" xfId="0" applyNumberFormat="1" applyFont="1" applyFill="1"/>
    <xf numFmtId="166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4" fontId="1" fillId="2" borderId="0" xfId="0" applyNumberFormat="1" applyFont="1" applyFill="1"/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4"/>
  <sheetViews>
    <sheetView view="pageBreakPreview" topLeftCell="A73" zoomScale="60" workbookViewId="0">
      <selection activeCell="F68" sqref="F68"/>
    </sheetView>
  </sheetViews>
  <sheetFormatPr defaultRowHeight="15" x14ac:dyDescent="0.25"/>
  <cols>
    <col min="1" max="1" width="57.7109375" style="7" customWidth="1"/>
    <col min="2" max="2" width="55.140625" style="5" customWidth="1"/>
    <col min="3" max="3" width="85" style="6" customWidth="1"/>
    <col min="4" max="4" width="16.28515625" style="7" customWidth="1"/>
    <col min="5" max="5" width="15.28515625" style="5" customWidth="1"/>
    <col min="6" max="6" width="34.5703125" style="5" customWidth="1"/>
    <col min="7" max="7" width="15.28515625" style="5" hidden="1" customWidth="1"/>
    <col min="8" max="8" width="22.85546875" style="5" hidden="1" customWidth="1"/>
    <col min="9" max="16384" width="9.140625" style="5"/>
  </cols>
  <sheetData>
    <row r="1" spans="1:8" ht="26.25" customHeight="1" x14ac:dyDescent="0.25">
      <c r="A1" s="196"/>
      <c r="B1" s="196"/>
      <c r="C1" s="196"/>
      <c r="D1" s="196"/>
      <c r="E1" s="196"/>
      <c r="F1" s="196"/>
      <c r="G1" s="196"/>
      <c r="H1" s="196"/>
    </row>
    <row r="2" spans="1:8" ht="38.25" customHeight="1" thickBot="1" x14ac:dyDescent="0.3">
      <c r="A2" s="197"/>
      <c r="B2" s="197"/>
      <c r="C2" s="197"/>
      <c r="D2" s="197"/>
      <c r="E2" s="197"/>
      <c r="F2" s="197"/>
      <c r="G2" s="197"/>
      <c r="H2" s="197"/>
    </row>
    <row r="3" spans="1:8" ht="82.5" customHeight="1" thickBot="1" x14ac:dyDescent="0.3">
      <c r="A3" s="39" t="s">
        <v>4</v>
      </c>
      <c r="B3" s="40" t="s">
        <v>5</v>
      </c>
      <c r="C3" s="40" t="s">
        <v>29</v>
      </c>
      <c r="D3" s="40" t="s">
        <v>30</v>
      </c>
      <c r="E3" s="40" t="s">
        <v>105</v>
      </c>
      <c r="F3" s="40" t="s">
        <v>106</v>
      </c>
      <c r="G3" s="40" t="s">
        <v>107</v>
      </c>
      <c r="H3" s="41" t="s">
        <v>99</v>
      </c>
    </row>
    <row r="4" spans="1:8" ht="23.25" customHeight="1" x14ac:dyDescent="0.25">
      <c r="A4" s="198" t="s">
        <v>38</v>
      </c>
      <c r="B4" s="201" t="s">
        <v>37</v>
      </c>
      <c r="C4" s="73" t="s">
        <v>76</v>
      </c>
      <c r="D4" s="74" t="s">
        <v>31</v>
      </c>
      <c r="E4" s="75">
        <v>85</v>
      </c>
      <c r="F4" s="75">
        <v>85</v>
      </c>
      <c r="G4" s="47"/>
      <c r="H4" s="15">
        <f t="shared" ref="H4:H5" si="0">F4/E4*100</f>
        <v>100</v>
      </c>
    </row>
    <row r="5" spans="1:8" ht="34.5" customHeight="1" x14ac:dyDescent="0.25">
      <c r="A5" s="199"/>
      <c r="B5" s="202"/>
      <c r="C5" s="76" t="s">
        <v>77</v>
      </c>
      <c r="D5" s="77" t="s">
        <v>31</v>
      </c>
      <c r="E5" s="78">
        <v>61</v>
      </c>
      <c r="F5" s="78">
        <v>50</v>
      </c>
      <c r="G5" s="48"/>
      <c r="H5" s="12">
        <f t="shared" si="0"/>
        <v>81.967213114754102</v>
      </c>
    </row>
    <row r="6" spans="1:8" ht="34.5" customHeight="1" x14ac:dyDescent="0.25">
      <c r="A6" s="199"/>
      <c r="B6" s="202"/>
      <c r="C6" s="76" t="s">
        <v>78</v>
      </c>
      <c r="D6" s="77" t="s">
        <v>31</v>
      </c>
      <c r="E6" s="78">
        <v>0</v>
      </c>
      <c r="F6" s="78">
        <v>0</v>
      </c>
      <c r="G6" s="48"/>
      <c r="H6" s="12">
        <v>0</v>
      </c>
    </row>
    <row r="7" spans="1:8" ht="16.5" thickBot="1" x14ac:dyDescent="0.3">
      <c r="A7" s="200"/>
      <c r="B7" s="203"/>
      <c r="C7" s="79" t="s">
        <v>33</v>
      </c>
      <c r="D7" s="80"/>
      <c r="E7" s="79"/>
      <c r="F7" s="80"/>
      <c r="G7" s="49"/>
      <c r="H7" s="14">
        <f>(H4+H5+H6)/2</f>
        <v>90.983606557377044</v>
      </c>
    </row>
    <row r="8" spans="1:8" ht="24.75" customHeight="1" x14ac:dyDescent="0.25">
      <c r="A8" s="204" t="s">
        <v>8</v>
      </c>
      <c r="B8" s="201" t="s">
        <v>39</v>
      </c>
      <c r="C8" s="73" t="s">
        <v>79</v>
      </c>
      <c r="D8" s="74" t="s">
        <v>32</v>
      </c>
      <c r="E8" s="81">
        <v>17.7</v>
      </c>
      <c r="F8" s="82">
        <v>17.399999999999999</v>
      </c>
      <c r="G8" s="50">
        <v>17.8</v>
      </c>
      <c r="H8" s="15">
        <f t="shared" ref="H8:H45" si="1">F8/E8*100</f>
        <v>98.305084745762699</v>
      </c>
    </row>
    <row r="9" spans="1:8" ht="37.5" customHeight="1" x14ac:dyDescent="0.25">
      <c r="A9" s="205"/>
      <c r="B9" s="202"/>
      <c r="C9" s="83" t="s">
        <v>80</v>
      </c>
      <c r="D9" s="77" t="s">
        <v>31</v>
      </c>
      <c r="E9" s="84">
        <v>100</v>
      </c>
      <c r="F9" s="85">
        <v>98</v>
      </c>
      <c r="G9" s="51">
        <v>100</v>
      </c>
      <c r="H9" s="12">
        <f t="shared" si="1"/>
        <v>98</v>
      </c>
    </row>
    <row r="10" spans="1:8" ht="36" customHeight="1" x14ac:dyDescent="0.25">
      <c r="A10" s="205"/>
      <c r="B10" s="202"/>
      <c r="C10" s="83" t="s">
        <v>81</v>
      </c>
      <c r="D10" s="77" t="s">
        <v>31</v>
      </c>
      <c r="E10" s="84">
        <v>60</v>
      </c>
      <c r="F10" s="85">
        <v>60</v>
      </c>
      <c r="G10" s="51">
        <v>56.5</v>
      </c>
      <c r="H10" s="12">
        <f t="shared" si="1"/>
        <v>100</v>
      </c>
    </row>
    <row r="11" spans="1:8" ht="33.75" customHeight="1" x14ac:dyDescent="0.25">
      <c r="A11" s="205"/>
      <c r="B11" s="202"/>
      <c r="C11" s="83" t="s">
        <v>82</v>
      </c>
      <c r="D11" s="77" t="s">
        <v>31</v>
      </c>
      <c r="E11" s="84">
        <v>100</v>
      </c>
      <c r="F11" s="85">
        <v>98</v>
      </c>
      <c r="G11" s="51">
        <v>100</v>
      </c>
      <c r="H11" s="12">
        <f t="shared" si="1"/>
        <v>98</v>
      </c>
    </row>
    <row r="12" spans="1:8" ht="36" customHeight="1" x14ac:dyDescent="0.25">
      <c r="A12" s="205"/>
      <c r="B12" s="202"/>
      <c r="C12" s="83" t="s">
        <v>83</v>
      </c>
      <c r="D12" s="77" t="s">
        <v>31</v>
      </c>
      <c r="E12" s="84">
        <v>100</v>
      </c>
      <c r="F12" s="85">
        <v>100</v>
      </c>
      <c r="G12" s="51">
        <v>100</v>
      </c>
      <c r="H12" s="12">
        <f t="shared" si="1"/>
        <v>100</v>
      </c>
    </row>
    <row r="13" spans="1:8" ht="36" customHeight="1" x14ac:dyDescent="0.25">
      <c r="A13" s="205"/>
      <c r="B13" s="202"/>
      <c r="C13" s="83" t="s">
        <v>84</v>
      </c>
      <c r="D13" s="77" t="s">
        <v>31</v>
      </c>
      <c r="E13" s="84">
        <v>100</v>
      </c>
      <c r="F13" s="85">
        <v>100</v>
      </c>
      <c r="G13" s="51">
        <v>100</v>
      </c>
      <c r="H13" s="12">
        <f t="shared" si="1"/>
        <v>100</v>
      </c>
    </row>
    <row r="14" spans="1:8" ht="37.5" customHeight="1" x14ac:dyDescent="0.25">
      <c r="A14" s="205"/>
      <c r="B14" s="202"/>
      <c r="C14" s="83" t="s">
        <v>85</v>
      </c>
      <c r="D14" s="77" t="s">
        <v>31</v>
      </c>
      <c r="E14" s="84">
        <v>100</v>
      </c>
      <c r="F14" s="85">
        <v>100</v>
      </c>
      <c r="G14" s="51">
        <v>100</v>
      </c>
      <c r="H14" s="12">
        <f t="shared" si="1"/>
        <v>100</v>
      </c>
    </row>
    <row r="15" spans="1:8" ht="63.75" customHeight="1" x14ac:dyDescent="0.25">
      <c r="A15" s="205"/>
      <c r="B15" s="202"/>
      <c r="C15" s="83" t="s">
        <v>86</v>
      </c>
      <c r="D15" s="77" t="s">
        <v>31</v>
      </c>
      <c r="E15" s="84">
        <v>100</v>
      </c>
      <c r="F15" s="85">
        <v>100</v>
      </c>
      <c r="G15" s="51">
        <v>100</v>
      </c>
      <c r="H15" s="12">
        <f t="shared" si="1"/>
        <v>100</v>
      </c>
    </row>
    <row r="16" spans="1:8" ht="15.75" x14ac:dyDescent="0.25">
      <c r="A16" s="205"/>
      <c r="B16" s="202"/>
      <c r="C16" s="86" t="s">
        <v>108</v>
      </c>
      <c r="D16" s="87" t="s">
        <v>32</v>
      </c>
      <c r="E16" s="128">
        <v>252</v>
      </c>
      <c r="F16" s="129">
        <v>246</v>
      </c>
      <c r="G16" s="48">
        <v>231</v>
      </c>
      <c r="H16" s="38"/>
    </row>
    <row r="17" spans="1:8" ht="16.5" thickBot="1" x14ac:dyDescent="0.3">
      <c r="A17" s="206"/>
      <c r="B17" s="203"/>
      <c r="C17" s="79" t="s">
        <v>33</v>
      </c>
      <c r="D17" s="80"/>
      <c r="E17" s="79"/>
      <c r="F17" s="80"/>
      <c r="G17" s="49"/>
      <c r="H17" s="14">
        <f>(SUM(H8:H15))/8</f>
        <v>99.288135593220346</v>
      </c>
    </row>
    <row r="18" spans="1:8" ht="24.75" customHeight="1" x14ac:dyDescent="0.25">
      <c r="A18" s="204" t="s">
        <v>9</v>
      </c>
      <c r="B18" s="201" t="s">
        <v>39</v>
      </c>
      <c r="C18" s="73" t="s">
        <v>79</v>
      </c>
      <c r="D18" s="74" t="s">
        <v>32</v>
      </c>
      <c r="E18" s="81">
        <v>17</v>
      </c>
      <c r="F18" s="82">
        <v>15.8</v>
      </c>
      <c r="G18" s="50">
        <v>17</v>
      </c>
      <c r="H18" s="15">
        <f t="shared" ref="H18:H25" si="2">F18/E18*100</f>
        <v>92.941176470588232</v>
      </c>
    </row>
    <row r="19" spans="1:8" ht="33.75" customHeight="1" x14ac:dyDescent="0.25">
      <c r="A19" s="205"/>
      <c r="B19" s="202"/>
      <c r="C19" s="83" t="s">
        <v>80</v>
      </c>
      <c r="D19" s="77" t="s">
        <v>31</v>
      </c>
      <c r="E19" s="84">
        <v>100</v>
      </c>
      <c r="F19" s="85">
        <v>98</v>
      </c>
      <c r="G19" s="51">
        <v>100</v>
      </c>
      <c r="H19" s="12">
        <f t="shared" si="2"/>
        <v>98</v>
      </c>
    </row>
    <row r="20" spans="1:8" ht="34.5" customHeight="1" x14ac:dyDescent="0.25">
      <c r="A20" s="205"/>
      <c r="B20" s="202"/>
      <c r="C20" s="83" t="s">
        <v>81</v>
      </c>
      <c r="D20" s="77" t="s">
        <v>31</v>
      </c>
      <c r="E20" s="84">
        <v>59</v>
      </c>
      <c r="F20" s="85">
        <v>59</v>
      </c>
      <c r="G20" s="51">
        <v>58</v>
      </c>
      <c r="H20" s="12">
        <f t="shared" si="2"/>
        <v>100</v>
      </c>
    </row>
    <row r="21" spans="1:8" ht="33" customHeight="1" x14ac:dyDescent="0.25">
      <c r="A21" s="205"/>
      <c r="B21" s="202"/>
      <c r="C21" s="83" t="s">
        <v>82</v>
      </c>
      <c r="D21" s="77" t="s">
        <v>31</v>
      </c>
      <c r="E21" s="84">
        <v>100</v>
      </c>
      <c r="F21" s="85">
        <v>98</v>
      </c>
      <c r="G21" s="51">
        <v>100</v>
      </c>
      <c r="H21" s="12">
        <f t="shared" si="2"/>
        <v>98</v>
      </c>
    </row>
    <row r="22" spans="1:8" ht="30.75" customHeight="1" x14ac:dyDescent="0.25">
      <c r="A22" s="205"/>
      <c r="B22" s="202"/>
      <c r="C22" s="83" t="s">
        <v>83</v>
      </c>
      <c r="D22" s="77" t="s">
        <v>31</v>
      </c>
      <c r="E22" s="84">
        <v>100</v>
      </c>
      <c r="F22" s="85">
        <v>100</v>
      </c>
      <c r="G22" s="51">
        <v>100</v>
      </c>
      <c r="H22" s="12">
        <f t="shared" si="2"/>
        <v>100</v>
      </c>
    </row>
    <row r="23" spans="1:8" ht="33" customHeight="1" x14ac:dyDescent="0.25">
      <c r="A23" s="205"/>
      <c r="B23" s="202"/>
      <c r="C23" s="83" t="s">
        <v>84</v>
      </c>
      <c r="D23" s="77" t="s">
        <v>31</v>
      </c>
      <c r="E23" s="84">
        <v>100</v>
      </c>
      <c r="F23" s="85">
        <v>100</v>
      </c>
      <c r="G23" s="51">
        <v>100</v>
      </c>
      <c r="H23" s="12">
        <f t="shared" si="2"/>
        <v>100</v>
      </c>
    </row>
    <row r="24" spans="1:8" ht="34.5" customHeight="1" x14ac:dyDescent="0.25">
      <c r="A24" s="205"/>
      <c r="B24" s="202"/>
      <c r="C24" s="83" t="s">
        <v>85</v>
      </c>
      <c r="D24" s="77" t="s">
        <v>31</v>
      </c>
      <c r="E24" s="84">
        <v>100</v>
      </c>
      <c r="F24" s="85">
        <v>100</v>
      </c>
      <c r="G24" s="51">
        <v>100</v>
      </c>
      <c r="H24" s="12">
        <f t="shared" si="2"/>
        <v>100</v>
      </c>
    </row>
    <row r="25" spans="1:8" ht="59.25" customHeight="1" x14ac:dyDescent="0.25">
      <c r="A25" s="205"/>
      <c r="B25" s="202"/>
      <c r="C25" s="83" t="s">
        <v>86</v>
      </c>
      <c r="D25" s="77" t="s">
        <v>31</v>
      </c>
      <c r="E25" s="84">
        <v>100</v>
      </c>
      <c r="F25" s="85">
        <v>100</v>
      </c>
      <c r="G25" s="18">
        <v>100</v>
      </c>
      <c r="H25" s="4">
        <f t="shared" si="2"/>
        <v>100</v>
      </c>
    </row>
    <row r="26" spans="1:8" ht="30.75" customHeight="1" x14ac:dyDescent="0.25">
      <c r="A26" s="205"/>
      <c r="B26" s="202"/>
      <c r="C26" s="86" t="s">
        <v>108</v>
      </c>
      <c r="D26" s="87" t="s">
        <v>32</v>
      </c>
      <c r="E26" s="88">
        <v>68</v>
      </c>
      <c r="F26" s="78">
        <f>К3!F11</f>
        <v>65</v>
      </c>
      <c r="G26" s="20">
        <v>66</v>
      </c>
      <c r="H26" s="4"/>
    </row>
    <row r="27" spans="1:8" ht="21" customHeight="1" x14ac:dyDescent="0.25">
      <c r="A27" s="205"/>
      <c r="B27" s="202"/>
      <c r="C27" s="89" t="s">
        <v>33</v>
      </c>
      <c r="D27" s="90"/>
      <c r="E27" s="89"/>
      <c r="F27" s="90"/>
      <c r="G27" s="33"/>
      <c r="H27" s="43">
        <f>(SUM(H18:H25))/8</f>
        <v>98.617647058823536</v>
      </c>
    </row>
    <row r="28" spans="1:8" ht="24.75" customHeight="1" x14ac:dyDescent="0.25">
      <c r="A28" s="205"/>
      <c r="B28" s="207" t="s">
        <v>40</v>
      </c>
      <c r="C28" s="76" t="s">
        <v>87</v>
      </c>
      <c r="D28" s="91" t="s">
        <v>32</v>
      </c>
      <c r="E28" s="84">
        <v>16.399999999999999</v>
      </c>
      <c r="F28" s="92">
        <f>89/5</f>
        <v>17.8</v>
      </c>
      <c r="G28" s="42">
        <v>16.5</v>
      </c>
      <c r="H28" s="4">
        <f t="shared" si="1"/>
        <v>108.53658536585367</v>
      </c>
    </row>
    <row r="29" spans="1:8" ht="34.5" customHeight="1" x14ac:dyDescent="0.25">
      <c r="A29" s="205"/>
      <c r="B29" s="207"/>
      <c r="C29" s="83" t="s">
        <v>92</v>
      </c>
      <c r="D29" s="91" t="s">
        <v>31</v>
      </c>
      <c r="E29" s="84">
        <v>100</v>
      </c>
      <c r="F29" s="92">
        <v>100</v>
      </c>
      <c r="G29" s="42">
        <v>100</v>
      </c>
      <c r="H29" s="4">
        <f t="shared" si="1"/>
        <v>100</v>
      </c>
    </row>
    <row r="30" spans="1:8" ht="36" customHeight="1" x14ac:dyDescent="0.25">
      <c r="A30" s="205"/>
      <c r="B30" s="207"/>
      <c r="C30" s="83" t="s">
        <v>93</v>
      </c>
      <c r="D30" s="91" t="s">
        <v>31</v>
      </c>
      <c r="E30" s="84">
        <v>46</v>
      </c>
      <c r="F30" s="92">
        <v>46</v>
      </c>
      <c r="G30" s="42">
        <v>42</v>
      </c>
      <c r="H30" s="4">
        <f t="shared" si="1"/>
        <v>100</v>
      </c>
    </row>
    <row r="31" spans="1:8" ht="33" customHeight="1" x14ac:dyDescent="0.25">
      <c r="A31" s="205"/>
      <c r="B31" s="207"/>
      <c r="C31" s="83" t="s">
        <v>94</v>
      </c>
      <c r="D31" s="91" t="s">
        <v>31</v>
      </c>
      <c r="E31" s="84">
        <v>100</v>
      </c>
      <c r="F31" s="92">
        <v>100</v>
      </c>
      <c r="G31" s="42">
        <v>100</v>
      </c>
      <c r="H31" s="4">
        <f t="shared" si="1"/>
        <v>100</v>
      </c>
    </row>
    <row r="32" spans="1:8" ht="34.5" customHeight="1" x14ac:dyDescent="0.25">
      <c r="A32" s="205"/>
      <c r="B32" s="207"/>
      <c r="C32" s="83" t="s">
        <v>95</v>
      </c>
      <c r="D32" s="91" t="s">
        <v>31</v>
      </c>
      <c r="E32" s="84">
        <v>100</v>
      </c>
      <c r="F32" s="92">
        <v>100</v>
      </c>
      <c r="G32" s="42">
        <v>100</v>
      </c>
      <c r="H32" s="4">
        <f t="shared" si="1"/>
        <v>100</v>
      </c>
    </row>
    <row r="33" spans="1:8" ht="34.5" customHeight="1" x14ac:dyDescent="0.25">
      <c r="A33" s="205"/>
      <c r="B33" s="207"/>
      <c r="C33" s="83" t="s">
        <v>84</v>
      </c>
      <c r="D33" s="91" t="s">
        <v>31</v>
      </c>
      <c r="E33" s="84">
        <v>100</v>
      </c>
      <c r="F33" s="92">
        <v>100</v>
      </c>
      <c r="G33" s="42">
        <v>100</v>
      </c>
      <c r="H33" s="4">
        <f t="shared" si="1"/>
        <v>100</v>
      </c>
    </row>
    <row r="34" spans="1:8" ht="34.5" customHeight="1" x14ac:dyDescent="0.25">
      <c r="A34" s="205"/>
      <c r="B34" s="207"/>
      <c r="C34" s="83" t="s">
        <v>85</v>
      </c>
      <c r="D34" s="91" t="s">
        <v>31</v>
      </c>
      <c r="E34" s="84">
        <v>100</v>
      </c>
      <c r="F34" s="92">
        <v>100</v>
      </c>
      <c r="G34" s="42">
        <v>100</v>
      </c>
      <c r="H34" s="4">
        <f t="shared" si="1"/>
        <v>100</v>
      </c>
    </row>
    <row r="35" spans="1:8" ht="63" customHeight="1" x14ac:dyDescent="0.25">
      <c r="A35" s="205"/>
      <c r="B35" s="207"/>
      <c r="C35" s="83" t="s">
        <v>86</v>
      </c>
      <c r="D35" s="91" t="s">
        <v>31</v>
      </c>
      <c r="E35" s="84">
        <v>100</v>
      </c>
      <c r="F35" s="85">
        <v>100</v>
      </c>
      <c r="G35" s="18">
        <v>100</v>
      </c>
      <c r="H35" s="4">
        <f t="shared" si="1"/>
        <v>100</v>
      </c>
    </row>
    <row r="36" spans="1:8" ht="38.25" customHeight="1" x14ac:dyDescent="0.25">
      <c r="A36" s="205"/>
      <c r="B36" s="207"/>
      <c r="C36" s="83" t="s">
        <v>108</v>
      </c>
      <c r="D36" s="91" t="s">
        <v>32</v>
      </c>
      <c r="E36" s="84">
        <f>К3!E12</f>
        <v>76</v>
      </c>
      <c r="F36" s="85">
        <f>К3!F12</f>
        <v>76</v>
      </c>
      <c r="G36" s="18">
        <v>85</v>
      </c>
      <c r="H36" s="4"/>
    </row>
    <row r="37" spans="1:8" ht="23.25" customHeight="1" x14ac:dyDescent="0.25">
      <c r="A37" s="205"/>
      <c r="B37" s="207"/>
      <c r="C37" s="93" t="s">
        <v>33</v>
      </c>
      <c r="D37" s="94"/>
      <c r="E37" s="93"/>
      <c r="F37" s="94"/>
      <c r="G37" s="32"/>
      <c r="H37" s="43">
        <f>(SUM(H28:H35))/8</f>
        <v>101.0670731707317</v>
      </c>
    </row>
    <row r="38" spans="1:8" ht="25.5" customHeight="1" x14ac:dyDescent="0.25">
      <c r="A38" s="205"/>
      <c r="B38" s="211" t="s">
        <v>41</v>
      </c>
      <c r="C38" s="76" t="s">
        <v>87</v>
      </c>
      <c r="D38" s="91" t="s">
        <v>32</v>
      </c>
      <c r="E38" s="84">
        <v>8</v>
      </c>
      <c r="F38" s="92">
        <f>11/2</f>
        <v>5.5</v>
      </c>
      <c r="G38" s="42">
        <v>8</v>
      </c>
      <c r="H38" s="4">
        <f t="shared" si="1"/>
        <v>68.75</v>
      </c>
    </row>
    <row r="39" spans="1:8" ht="34.5" customHeight="1" x14ac:dyDescent="0.25">
      <c r="A39" s="205"/>
      <c r="B39" s="211"/>
      <c r="C39" s="76" t="s">
        <v>88</v>
      </c>
      <c r="D39" s="91" t="s">
        <v>31</v>
      </c>
      <c r="E39" s="84">
        <v>100</v>
      </c>
      <c r="F39" s="91">
        <v>100</v>
      </c>
      <c r="G39" s="34">
        <v>100</v>
      </c>
      <c r="H39" s="4">
        <f t="shared" si="1"/>
        <v>100</v>
      </c>
    </row>
    <row r="40" spans="1:8" ht="34.5" customHeight="1" x14ac:dyDescent="0.25">
      <c r="A40" s="205"/>
      <c r="B40" s="211"/>
      <c r="C40" s="83" t="s">
        <v>89</v>
      </c>
      <c r="D40" s="91" t="s">
        <v>31</v>
      </c>
      <c r="E40" s="84">
        <v>53</v>
      </c>
      <c r="F40" s="92">
        <v>53</v>
      </c>
      <c r="G40" s="52">
        <v>82</v>
      </c>
      <c r="H40" s="12">
        <f t="shared" si="1"/>
        <v>100</v>
      </c>
    </row>
    <row r="41" spans="1:8" ht="38.25" customHeight="1" x14ac:dyDescent="0.25">
      <c r="A41" s="205"/>
      <c r="B41" s="211"/>
      <c r="C41" s="83" t="s">
        <v>90</v>
      </c>
      <c r="D41" s="91" t="s">
        <v>31</v>
      </c>
      <c r="E41" s="84">
        <v>100</v>
      </c>
      <c r="F41" s="92">
        <v>100</v>
      </c>
      <c r="G41" s="52">
        <v>100</v>
      </c>
      <c r="H41" s="12">
        <f t="shared" si="1"/>
        <v>100</v>
      </c>
    </row>
    <row r="42" spans="1:8" ht="33" customHeight="1" x14ac:dyDescent="0.25">
      <c r="A42" s="205"/>
      <c r="B42" s="211"/>
      <c r="C42" s="83" t="s">
        <v>91</v>
      </c>
      <c r="D42" s="91" t="s">
        <v>31</v>
      </c>
      <c r="E42" s="84">
        <v>100</v>
      </c>
      <c r="F42" s="92">
        <v>100</v>
      </c>
      <c r="G42" s="52">
        <v>100</v>
      </c>
      <c r="H42" s="12">
        <f t="shared" si="1"/>
        <v>100</v>
      </c>
    </row>
    <row r="43" spans="1:8" ht="32.25" customHeight="1" x14ac:dyDescent="0.25">
      <c r="A43" s="205"/>
      <c r="B43" s="211"/>
      <c r="C43" s="83" t="s">
        <v>84</v>
      </c>
      <c r="D43" s="91" t="s">
        <v>31</v>
      </c>
      <c r="E43" s="84">
        <v>100</v>
      </c>
      <c r="F43" s="92">
        <v>100</v>
      </c>
      <c r="G43" s="52">
        <v>100</v>
      </c>
      <c r="H43" s="12">
        <f t="shared" si="1"/>
        <v>100</v>
      </c>
    </row>
    <row r="44" spans="1:8" ht="34.5" customHeight="1" x14ac:dyDescent="0.25">
      <c r="A44" s="205"/>
      <c r="B44" s="211"/>
      <c r="C44" s="83" t="s">
        <v>85</v>
      </c>
      <c r="D44" s="91" t="s">
        <v>31</v>
      </c>
      <c r="E44" s="84">
        <v>100</v>
      </c>
      <c r="F44" s="92">
        <v>100</v>
      </c>
      <c r="G44" s="52">
        <v>100</v>
      </c>
      <c r="H44" s="12">
        <f t="shared" si="1"/>
        <v>100</v>
      </c>
    </row>
    <row r="45" spans="1:8" ht="59.25" customHeight="1" x14ac:dyDescent="0.25">
      <c r="A45" s="205"/>
      <c r="B45" s="211"/>
      <c r="C45" s="83" t="s">
        <v>86</v>
      </c>
      <c r="D45" s="91" t="s">
        <v>31</v>
      </c>
      <c r="E45" s="84">
        <v>100</v>
      </c>
      <c r="F45" s="85">
        <v>100</v>
      </c>
      <c r="G45" s="18">
        <v>100</v>
      </c>
      <c r="H45" s="4">
        <f t="shared" si="1"/>
        <v>100</v>
      </c>
    </row>
    <row r="46" spans="1:8" ht="35.25" customHeight="1" x14ac:dyDescent="0.25">
      <c r="A46" s="205"/>
      <c r="B46" s="211"/>
      <c r="C46" s="83" t="s">
        <v>108</v>
      </c>
      <c r="D46" s="91" t="s">
        <v>32</v>
      </c>
      <c r="E46" s="84">
        <f>К3!E13</f>
        <v>26</v>
      </c>
      <c r="F46" s="85">
        <f>К3!F13</f>
        <v>26</v>
      </c>
      <c r="G46" s="18">
        <v>20</v>
      </c>
      <c r="H46" s="4"/>
    </row>
    <row r="47" spans="1:8" ht="27" customHeight="1" x14ac:dyDescent="0.25">
      <c r="A47" s="205"/>
      <c r="B47" s="211"/>
      <c r="C47" s="93" t="s">
        <v>33</v>
      </c>
      <c r="D47" s="94"/>
      <c r="E47" s="93"/>
      <c r="F47" s="94"/>
      <c r="G47" s="32"/>
      <c r="H47" s="43">
        <f>(SUM(H38:H45))/8</f>
        <v>96.09375</v>
      </c>
    </row>
    <row r="48" spans="1:8" ht="25.5" customHeight="1" x14ac:dyDescent="0.25">
      <c r="A48" s="205"/>
      <c r="B48" s="208" t="s">
        <v>65</v>
      </c>
      <c r="C48" s="95"/>
      <c r="D48" s="96"/>
      <c r="E48" s="97"/>
      <c r="F48" s="96"/>
      <c r="G48" s="29"/>
      <c r="H48" s="4"/>
    </row>
    <row r="49" spans="1:8" ht="25.5" customHeight="1" thickBot="1" x14ac:dyDescent="0.3">
      <c r="A49" s="206"/>
      <c r="B49" s="209"/>
      <c r="C49" s="79" t="s">
        <v>33</v>
      </c>
      <c r="D49" s="80"/>
      <c r="E49" s="79"/>
      <c r="F49" s="80"/>
      <c r="G49" s="49"/>
      <c r="H49" s="14"/>
    </row>
    <row r="50" spans="1:8" ht="25.5" customHeight="1" x14ac:dyDescent="0.25">
      <c r="A50" s="212" t="s">
        <v>10</v>
      </c>
      <c r="B50" s="201" t="s">
        <v>40</v>
      </c>
      <c r="C50" s="73" t="s">
        <v>87</v>
      </c>
      <c r="D50" s="74" t="s">
        <v>32</v>
      </c>
      <c r="E50" s="81">
        <v>19.600000000000001</v>
      </c>
      <c r="F50" s="92">
        <f>240/13</f>
        <v>18.46153846153846</v>
      </c>
      <c r="G50" s="53">
        <v>18.5</v>
      </c>
      <c r="H50" s="15">
        <f t="shared" ref="H50:H87" si="3">F50/E50*100</f>
        <v>94.191522762951323</v>
      </c>
    </row>
    <row r="51" spans="1:8" ht="33" customHeight="1" x14ac:dyDescent="0.25">
      <c r="A51" s="213"/>
      <c r="B51" s="202"/>
      <c r="C51" s="83" t="s">
        <v>92</v>
      </c>
      <c r="D51" s="91" t="s">
        <v>31</v>
      </c>
      <c r="E51" s="84">
        <v>100</v>
      </c>
      <c r="F51" s="92">
        <v>100</v>
      </c>
      <c r="G51" s="52">
        <v>100</v>
      </c>
      <c r="H51" s="12">
        <f t="shared" si="3"/>
        <v>100</v>
      </c>
    </row>
    <row r="52" spans="1:8" ht="33" customHeight="1" x14ac:dyDescent="0.25">
      <c r="A52" s="213"/>
      <c r="B52" s="202"/>
      <c r="C52" s="83" t="s">
        <v>93</v>
      </c>
      <c r="D52" s="91" t="s">
        <v>31</v>
      </c>
      <c r="E52" s="84">
        <v>35</v>
      </c>
      <c r="F52" s="92">
        <v>35</v>
      </c>
      <c r="G52" s="52">
        <v>29</v>
      </c>
      <c r="H52" s="12">
        <f t="shared" si="3"/>
        <v>100</v>
      </c>
    </row>
    <row r="53" spans="1:8" ht="33.75" customHeight="1" x14ac:dyDescent="0.25">
      <c r="A53" s="213"/>
      <c r="B53" s="202"/>
      <c r="C53" s="83" t="s">
        <v>94</v>
      </c>
      <c r="D53" s="91" t="s">
        <v>31</v>
      </c>
      <c r="E53" s="84">
        <v>100</v>
      </c>
      <c r="F53" s="92">
        <v>100</v>
      </c>
      <c r="G53" s="52">
        <v>100</v>
      </c>
      <c r="H53" s="12">
        <f t="shared" si="3"/>
        <v>100</v>
      </c>
    </row>
    <row r="54" spans="1:8" ht="33.75" customHeight="1" x14ac:dyDescent="0.25">
      <c r="A54" s="213"/>
      <c r="B54" s="202"/>
      <c r="C54" s="83" t="s">
        <v>95</v>
      </c>
      <c r="D54" s="91" t="s">
        <v>31</v>
      </c>
      <c r="E54" s="84">
        <v>100</v>
      </c>
      <c r="F54" s="92">
        <v>100</v>
      </c>
      <c r="G54" s="52">
        <v>100</v>
      </c>
      <c r="H54" s="12">
        <f t="shared" si="3"/>
        <v>100</v>
      </c>
    </row>
    <row r="55" spans="1:8" ht="35.25" customHeight="1" x14ac:dyDescent="0.25">
      <c r="A55" s="213"/>
      <c r="B55" s="202"/>
      <c r="C55" s="83" t="s">
        <v>84</v>
      </c>
      <c r="D55" s="91" t="s">
        <v>31</v>
      </c>
      <c r="E55" s="84">
        <v>100</v>
      </c>
      <c r="F55" s="92">
        <v>100</v>
      </c>
      <c r="G55" s="52">
        <v>100</v>
      </c>
      <c r="H55" s="12">
        <f t="shared" si="3"/>
        <v>100</v>
      </c>
    </row>
    <row r="56" spans="1:8" ht="33.75" customHeight="1" x14ac:dyDescent="0.25">
      <c r="A56" s="213"/>
      <c r="B56" s="202"/>
      <c r="C56" s="83" t="s">
        <v>85</v>
      </c>
      <c r="D56" s="91" t="s">
        <v>31</v>
      </c>
      <c r="E56" s="84">
        <v>84.5</v>
      </c>
      <c r="F56" s="92">
        <v>87</v>
      </c>
      <c r="G56" s="52">
        <v>87</v>
      </c>
      <c r="H56" s="12">
        <f t="shared" si="3"/>
        <v>102.9585798816568</v>
      </c>
    </row>
    <row r="57" spans="1:8" ht="50.25" customHeight="1" x14ac:dyDescent="0.25">
      <c r="A57" s="213"/>
      <c r="B57" s="202"/>
      <c r="C57" s="83" t="s">
        <v>86</v>
      </c>
      <c r="D57" s="91" t="s">
        <v>31</v>
      </c>
      <c r="E57" s="84">
        <v>100</v>
      </c>
      <c r="F57" s="85">
        <v>100</v>
      </c>
      <c r="G57" s="51">
        <v>100</v>
      </c>
      <c r="H57" s="12">
        <f t="shared" si="3"/>
        <v>100</v>
      </c>
    </row>
    <row r="58" spans="1:8" ht="26.25" customHeight="1" x14ac:dyDescent="0.25">
      <c r="A58" s="213"/>
      <c r="B58" s="215"/>
      <c r="C58" s="93" t="s">
        <v>33</v>
      </c>
      <c r="D58" s="94"/>
      <c r="E58" s="93"/>
      <c r="F58" s="94"/>
      <c r="G58" s="32"/>
      <c r="H58" s="43">
        <f>(SUM(H50:H57))/8</f>
        <v>99.643762830576009</v>
      </c>
    </row>
    <row r="59" spans="1:8" ht="26.25" customHeight="1" x14ac:dyDescent="0.25">
      <c r="A59" s="213"/>
      <c r="B59" s="208" t="s">
        <v>41</v>
      </c>
      <c r="C59" s="76" t="s">
        <v>87</v>
      </c>
      <c r="D59" s="91" t="s">
        <v>32</v>
      </c>
      <c r="E59" s="84">
        <v>20.3</v>
      </c>
      <c r="F59" s="92">
        <f>72/4</f>
        <v>18</v>
      </c>
      <c r="G59" s="52">
        <v>18</v>
      </c>
      <c r="H59" s="12">
        <f t="shared" si="3"/>
        <v>88.669950738916242</v>
      </c>
    </row>
    <row r="60" spans="1:8" ht="33.75" customHeight="1" x14ac:dyDescent="0.25">
      <c r="A60" s="213"/>
      <c r="B60" s="210"/>
      <c r="C60" s="76" t="s">
        <v>88</v>
      </c>
      <c r="D60" s="91" t="s">
        <v>31</v>
      </c>
      <c r="E60" s="84">
        <v>100</v>
      </c>
      <c r="F60" s="92">
        <f>-(4/38*100)+100</f>
        <v>89.473684210526315</v>
      </c>
      <c r="G60" s="52">
        <v>89.5</v>
      </c>
      <c r="H60" s="12">
        <f t="shared" si="3"/>
        <v>89.473684210526315</v>
      </c>
    </row>
    <row r="61" spans="1:8" ht="37.5" customHeight="1" x14ac:dyDescent="0.25">
      <c r="A61" s="213"/>
      <c r="B61" s="210"/>
      <c r="C61" s="83" t="s">
        <v>89</v>
      </c>
      <c r="D61" s="91" t="s">
        <v>31</v>
      </c>
      <c r="E61" s="84">
        <v>35</v>
      </c>
      <c r="F61" s="92">
        <v>35</v>
      </c>
      <c r="G61" s="52">
        <v>36.799999999999997</v>
      </c>
      <c r="H61" s="12">
        <f t="shared" si="3"/>
        <v>100</v>
      </c>
    </row>
    <row r="62" spans="1:8" ht="37.5" customHeight="1" x14ac:dyDescent="0.25">
      <c r="A62" s="213"/>
      <c r="B62" s="210"/>
      <c r="C62" s="83" t="s">
        <v>90</v>
      </c>
      <c r="D62" s="91" t="s">
        <v>31</v>
      </c>
      <c r="E62" s="84">
        <v>100</v>
      </c>
      <c r="F62" s="92">
        <v>95</v>
      </c>
      <c r="G62" s="52">
        <v>100</v>
      </c>
      <c r="H62" s="12">
        <f t="shared" si="3"/>
        <v>95</v>
      </c>
    </row>
    <row r="63" spans="1:8" ht="32.25" customHeight="1" x14ac:dyDescent="0.25">
      <c r="A63" s="213"/>
      <c r="B63" s="210"/>
      <c r="C63" s="83" t="s">
        <v>91</v>
      </c>
      <c r="D63" s="91" t="s">
        <v>31</v>
      </c>
      <c r="E63" s="84">
        <v>100</v>
      </c>
      <c r="F63" s="92">
        <v>100</v>
      </c>
      <c r="G63" s="52">
        <v>100</v>
      </c>
      <c r="H63" s="12">
        <f t="shared" si="3"/>
        <v>100</v>
      </c>
    </row>
    <row r="64" spans="1:8" ht="36" customHeight="1" x14ac:dyDescent="0.25">
      <c r="A64" s="213"/>
      <c r="B64" s="210"/>
      <c r="C64" s="83" t="s">
        <v>84</v>
      </c>
      <c r="D64" s="91" t="s">
        <v>31</v>
      </c>
      <c r="E64" s="84">
        <v>100</v>
      </c>
      <c r="F64" s="92">
        <v>100</v>
      </c>
      <c r="G64" s="52">
        <v>100</v>
      </c>
      <c r="H64" s="12">
        <f t="shared" si="3"/>
        <v>100</v>
      </c>
    </row>
    <row r="65" spans="1:8" ht="35.25" customHeight="1" x14ac:dyDescent="0.25">
      <c r="A65" s="213"/>
      <c r="B65" s="210"/>
      <c r="C65" s="83" t="s">
        <v>85</v>
      </c>
      <c r="D65" s="91" t="s">
        <v>31</v>
      </c>
      <c r="E65" s="84">
        <v>84.5</v>
      </c>
      <c r="F65" s="92">
        <v>87</v>
      </c>
      <c r="G65" s="52">
        <v>87</v>
      </c>
      <c r="H65" s="12">
        <f t="shared" si="3"/>
        <v>102.9585798816568</v>
      </c>
    </row>
    <row r="66" spans="1:8" ht="50.25" customHeight="1" x14ac:dyDescent="0.25">
      <c r="A66" s="213"/>
      <c r="B66" s="210"/>
      <c r="C66" s="83" t="s">
        <v>86</v>
      </c>
      <c r="D66" s="91" t="s">
        <v>31</v>
      </c>
      <c r="E66" s="84">
        <v>100</v>
      </c>
      <c r="F66" s="85">
        <v>100</v>
      </c>
      <c r="G66" s="51">
        <v>100</v>
      </c>
      <c r="H66" s="12">
        <f t="shared" si="3"/>
        <v>100</v>
      </c>
    </row>
    <row r="67" spans="1:8" ht="50.25" customHeight="1" x14ac:dyDescent="0.25">
      <c r="A67" s="205"/>
      <c r="B67" s="210"/>
      <c r="C67" s="86" t="s">
        <v>109</v>
      </c>
      <c r="D67" s="98" t="s">
        <v>32</v>
      </c>
      <c r="E67" s="88">
        <f>К3!E15</f>
        <v>299</v>
      </c>
      <c r="F67" s="78">
        <f>К3!F15</f>
        <v>308</v>
      </c>
      <c r="G67" s="48">
        <v>240</v>
      </c>
      <c r="H67" s="38"/>
    </row>
    <row r="68" spans="1:8" ht="50.25" customHeight="1" x14ac:dyDescent="0.25">
      <c r="A68" s="205"/>
      <c r="B68" s="210"/>
      <c r="C68" s="86" t="s">
        <v>110</v>
      </c>
      <c r="D68" s="98" t="s">
        <v>32</v>
      </c>
      <c r="E68" s="88">
        <f>К3!E16</f>
        <v>46</v>
      </c>
      <c r="F68" s="78">
        <f>К3!F16</f>
        <v>47</v>
      </c>
      <c r="G68" s="48">
        <v>72</v>
      </c>
      <c r="H68" s="38"/>
    </row>
    <row r="69" spans="1:8" ht="24.75" customHeight="1" thickBot="1" x14ac:dyDescent="0.3">
      <c r="A69" s="214"/>
      <c r="B69" s="209"/>
      <c r="C69" s="79" t="s">
        <v>33</v>
      </c>
      <c r="D69" s="80"/>
      <c r="E69" s="79"/>
      <c r="F69" s="80"/>
      <c r="G69" s="49"/>
      <c r="H69" s="14">
        <f>(SUM(H59:H66))/8</f>
        <v>97.012776853887416</v>
      </c>
    </row>
    <row r="70" spans="1:8" ht="28.5" customHeight="1" x14ac:dyDescent="0.25">
      <c r="A70" s="198" t="s">
        <v>112</v>
      </c>
      <c r="B70" s="201" t="s">
        <v>46</v>
      </c>
      <c r="C70" s="73" t="s">
        <v>79</v>
      </c>
      <c r="D70" s="74" t="s">
        <v>32</v>
      </c>
      <c r="E70" s="81">
        <v>5</v>
      </c>
      <c r="F70" s="92">
        <f>13/3</f>
        <v>4.333333333333333</v>
      </c>
      <c r="G70" s="53">
        <v>4.3</v>
      </c>
      <c r="H70" s="15">
        <f t="shared" si="3"/>
        <v>86.666666666666657</v>
      </c>
    </row>
    <row r="71" spans="1:8" ht="36" customHeight="1" x14ac:dyDescent="0.25">
      <c r="A71" s="199"/>
      <c r="B71" s="202"/>
      <c r="C71" s="83" t="s">
        <v>80</v>
      </c>
      <c r="D71" s="77" t="s">
        <v>31</v>
      </c>
      <c r="E71" s="84">
        <v>100</v>
      </c>
      <c r="F71" s="91">
        <v>100</v>
      </c>
      <c r="G71" s="24">
        <v>100</v>
      </c>
      <c r="H71" s="12">
        <f t="shared" si="3"/>
        <v>100</v>
      </c>
    </row>
    <row r="72" spans="1:8" ht="33.75" customHeight="1" x14ac:dyDescent="0.25">
      <c r="A72" s="199"/>
      <c r="B72" s="202"/>
      <c r="C72" s="83" t="s">
        <v>81</v>
      </c>
      <c r="D72" s="77" t="s">
        <v>31</v>
      </c>
      <c r="E72" s="84">
        <v>70</v>
      </c>
      <c r="F72" s="91">
        <v>70</v>
      </c>
      <c r="G72" s="24">
        <v>70</v>
      </c>
      <c r="H72" s="12">
        <f t="shared" si="3"/>
        <v>100</v>
      </c>
    </row>
    <row r="73" spans="1:8" ht="35.25" customHeight="1" x14ac:dyDescent="0.25">
      <c r="A73" s="199"/>
      <c r="B73" s="202"/>
      <c r="C73" s="83" t="s">
        <v>82</v>
      </c>
      <c r="D73" s="77" t="s">
        <v>31</v>
      </c>
      <c r="E73" s="84">
        <v>100</v>
      </c>
      <c r="F73" s="92">
        <v>100</v>
      </c>
      <c r="G73" s="52">
        <v>100</v>
      </c>
      <c r="H73" s="12">
        <f t="shared" si="3"/>
        <v>100</v>
      </c>
    </row>
    <row r="74" spans="1:8" ht="32.25" customHeight="1" x14ac:dyDescent="0.25">
      <c r="A74" s="199"/>
      <c r="B74" s="202"/>
      <c r="C74" s="83" t="s">
        <v>83</v>
      </c>
      <c r="D74" s="77" t="s">
        <v>31</v>
      </c>
      <c r="E74" s="84">
        <v>100</v>
      </c>
      <c r="F74" s="92">
        <v>100</v>
      </c>
      <c r="G74" s="52">
        <v>100</v>
      </c>
      <c r="H74" s="12">
        <f t="shared" si="3"/>
        <v>100</v>
      </c>
    </row>
    <row r="75" spans="1:8" ht="37.5" customHeight="1" x14ac:dyDescent="0.25">
      <c r="A75" s="199"/>
      <c r="B75" s="202"/>
      <c r="C75" s="83" t="s">
        <v>84</v>
      </c>
      <c r="D75" s="77" t="s">
        <v>31</v>
      </c>
      <c r="E75" s="84">
        <v>100</v>
      </c>
      <c r="F75" s="92">
        <v>100</v>
      </c>
      <c r="G75" s="52">
        <v>100</v>
      </c>
      <c r="H75" s="12">
        <f t="shared" si="3"/>
        <v>100</v>
      </c>
    </row>
    <row r="76" spans="1:8" ht="35.25" customHeight="1" x14ac:dyDescent="0.25">
      <c r="A76" s="199"/>
      <c r="B76" s="202"/>
      <c r="C76" s="83" t="s">
        <v>85</v>
      </c>
      <c r="D76" s="77" t="s">
        <v>31</v>
      </c>
      <c r="E76" s="84">
        <v>93.3</v>
      </c>
      <c r="F76" s="92">
        <v>87</v>
      </c>
      <c r="G76" s="52">
        <v>100</v>
      </c>
      <c r="H76" s="12">
        <f t="shared" si="3"/>
        <v>93.247588424437296</v>
      </c>
    </row>
    <row r="77" spans="1:8" ht="62.25" customHeight="1" x14ac:dyDescent="0.25">
      <c r="A77" s="199"/>
      <c r="B77" s="202"/>
      <c r="C77" s="83" t="s">
        <v>86</v>
      </c>
      <c r="D77" s="77" t="s">
        <v>31</v>
      </c>
      <c r="E77" s="84">
        <v>100</v>
      </c>
      <c r="F77" s="85">
        <v>100</v>
      </c>
      <c r="G77" s="51">
        <v>100</v>
      </c>
      <c r="H77" s="12">
        <f t="shared" si="3"/>
        <v>100</v>
      </c>
    </row>
    <row r="78" spans="1:8" ht="34.5" customHeight="1" x14ac:dyDescent="0.25">
      <c r="A78" s="199"/>
      <c r="B78" s="202"/>
      <c r="C78" s="86" t="s">
        <v>108</v>
      </c>
      <c r="D78" s="87" t="s">
        <v>32</v>
      </c>
      <c r="E78" s="88">
        <f>К3!E27</f>
        <v>0</v>
      </c>
      <c r="F78" s="78" t="e">
        <f>К3!#REF!</f>
        <v>#REF!</v>
      </c>
      <c r="G78" s="48">
        <v>15</v>
      </c>
      <c r="H78" s="64"/>
    </row>
    <row r="79" spans="1:8" ht="27.75" customHeight="1" x14ac:dyDescent="0.25">
      <c r="A79" s="199"/>
      <c r="B79" s="202"/>
      <c r="C79" s="89" t="s">
        <v>33</v>
      </c>
      <c r="D79" s="90"/>
      <c r="E79" s="89"/>
      <c r="F79" s="90"/>
      <c r="G79" s="33"/>
      <c r="H79" s="43">
        <f>(SUM(H70:H77))/8</f>
        <v>97.489281886387985</v>
      </c>
    </row>
    <row r="80" spans="1:8" ht="24.75" hidden="1" customHeight="1" x14ac:dyDescent="0.25">
      <c r="A80" s="199"/>
      <c r="B80" s="207" t="s">
        <v>40</v>
      </c>
      <c r="C80" s="76" t="s">
        <v>87</v>
      </c>
      <c r="D80" s="91" t="s">
        <v>32</v>
      </c>
      <c r="E80" s="84">
        <v>6.6</v>
      </c>
      <c r="F80" s="91">
        <f>30/5</f>
        <v>6</v>
      </c>
      <c r="G80" s="24">
        <v>6</v>
      </c>
      <c r="H80" s="12">
        <f t="shared" si="3"/>
        <v>90.909090909090921</v>
      </c>
    </row>
    <row r="81" spans="1:8" ht="32.25" hidden="1" customHeight="1" x14ac:dyDescent="0.25">
      <c r="A81" s="199"/>
      <c r="B81" s="207"/>
      <c r="C81" s="83" t="s">
        <v>92</v>
      </c>
      <c r="D81" s="91" t="s">
        <v>31</v>
      </c>
      <c r="E81" s="84">
        <v>100</v>
      </c>
      <c r="F81" s="92">
        <v>100</v>
      </c>
      <c r="G81" s="52">
        <v>100</v>
      </c>
      <c r="H81" s="12">
        <f t="shared" si="3"/>
        <v>100</v>
      </c>
    </row>
    <row r="82" spans="1:8" ht="30.75" hidden="1" customHeight="1" x14ac:dyDescent="0.25">
      <c r="A82" s="199"/>
      <c r="B82" s="207"/>
      <c r="C82" s="83" t="s">
        <v>93</v>
      </c>
      <c r="D82" s="91" t="s">
        <v>31</v>
      </c>
      <c r="E82" s="84">
        <v>47</v>
      </c>
      <c r="F82" s="92">
        <v>47</v>
      </c>
      <c r="G82" s="52">
        <v>44</v>
      </c>
      <c r="H82" s="12">
        <f t="shared" si="3"/>
        <v>100</v>
      </c>
    </row>
    <row r="83" spans="1:8" ht="32.25" hidden="1" customHeight="1" x14ac:dyDescent="0.25">
      <c r="A83" s="199"/>
      <c r="B83" s="207"/>
      <c r="C83" s="83" t="s">
        <v>94</v>
      </c>
      <c r="D83" s="91" t="s">
        <v>31</v>
      </c>
      <c r="E83" s="84">
        <v>100</v>
      </c>
      <c r="F83" s="92">
        <v>100</v>
      </c>
      <c r="G83" s="52">
        <v>100</v>
      </c>
      <c r="H83" s="12">
        <f t="shared" si="3"/>
        <v>100</v>
      </c>
    </row>
    <row r="84" spans="1:8" ht="38.25" hidden="1" customHeight="1" x14ac:dyDescent="0.25">
      <c r="A84" s="199"/>
      <c r="B84" s="207"/>
      <c r="C84" s="83" t="s">
        <v>95</v>
      </c>
      <c r="D84" s="91" t="s">
        <v>31</v>
      </c>
      <c r="E84" s="84">
        <v>100</v>
      </c>
      <c r="F84" s="92">
        <v>100</v>
      </c>
      <c r="G84" s="52">
        <v>100</v>
      </c>
      <c r="H84" s="12">
        <f t="shared" si="3"/>
        <v>100</v>
      </c>
    </row>
    <row r="85" spans="1:8" ht="36" hidden="1" customHeight="1" x14ac:dyDescent="0.25">
      <c r="A85" s="199"/>
      <c r="B85" s="207"/>
      <c r="C85" s="83" t="s">
        <v>84</v>
      </c>
      <c r="D85" s="91" t="s">
        <v>31</v>
      </c>
      <c r="E85" s="84">
        <v>100</v>
      </c>
      <c r="F85" s="92">
        <v>100</v>
      </c>
      <c r="G85" s="52">
        <v>100</v>
      </c>
      <c r="H85" s="12">
        <f t="shared" si="3"/>
        <v>100</v>
      </c>
    </row>
    <row r="86" spans="1:8" ht="33" hidden="1" customHeight="1" x14ac:dyDescent="0.25">
      <c r="A86" s="199"/>
      <c r="B86" s="207"/>
      <c r="C86" s="83" t="s">
        <v>85</v>
      </c>
      <c r="D86" s="91" t="s">
        <v>31</v>
      </c>
      <c r="E86" s="84">
        <v>93.3</v>
      </c>
      <c r="F86" s="92">
        <v>87</v>
      </c>
      <c r="G86" s="52">
        <v>100</v>
      </c>
      <c r="H86" s="12">
        <f t="shared" si="3"/>
        <v>93.247588424437296</v>
      </c>
    </row>
    <row r="87" spans="1:8" ht="63.75" hidden="1" customHeight="1" x14ac:dyDescent="0.25">
      <c r="A87" s="199"/>
      <c r="B87" s="207"/>
      <c r="C87" s="83" t="s">
        <v>86</v>
      </c>
      <c r="D87" s="91" t="s">
        <v>31</v>
      </c>
      <c r="E87" s="84">
        <v>100</v>
      </c>
      <c r="F87" s="85">
        <v>100</v>
      </c>
      <c r="G87" s="51">
        <v>100</v>
      </c>
      <c r="H87" s="12">
        <f t="shared" si="3"/>
        <v>100</v>
      </c>
    </row>
    <row r="88" spans="1:8" ht="33.75" hidden="1" customHeight="1" x14ac:dyDescent="0.25">
      <c r="A88" s="199"/>
      <c r="B88" s="207"/>
      <c r="C88" s="83" t="s">
        <v>108</v>
      </c>
      <c r="D88" s="91" t="s">
        <v>32</v>
      </c>
      <c r="E88" s="84">
        <v>33</v>
      </c>
      <c r="F88" s="85" t="e">
        <f>К3!#REF!</f>
        <v>#REF!</v>
      </c>
      <c r="G88" s="51">
        <v>33</v>
      </c>
      <c r="H88" s="64"/>
    </row>
    <row r="89" spans="1:8" ht="21.75" hidden="1" customHeight="1" x14ac:dyDescent="0.25">
      <c r="A89" s="199"/>
      <c r="B89" s="207"/>
      <c r="C89" s="93" t="s">
        <v>33</v>
      </c>
      <c r="D89" s="94"/>
      <c r="E89" s="93"/>
      <c r="F89" s="94"/>
      <c r="G89" s="32"/>
      <c r="H89" s="43">
        <f>(SUM(H80:H87))/8</f>
        <v>98.019584916691031</v>
      </c>
    </row>
    <row r="90" spans="1:8" ht="28.5" hidden="1" customHeight="1" x14ac:dyDescent="0.25">
      <c r="A90" s="199"/>
      <c r="B90" s="208" t="s">
        <v>65</v>
      </c>
      <c r="C90" s="99"/>
      <c r="D90" s="85" t="s">
        <v>111</v>
      </c>
      <c r="E90" s="84">
        <v>8016</v>
      </c>
      <c r="F90" s="85" t="e">
        <f>К3!#REF!</f>
        <v>#REF!</v>
      </c>
      <c r="G90" s="51">
        <v>8246</v>
      </c>
      <c r="H90" s="12"/>
    </row>
    <row r="91" spans="1:8" ht="27" hidden="1" customHeight="1" thickBot="1" x14ac:dyDescent="0.3">
      <c r="A91" s="200"/>
      <c r="B91" s="209"/>
      <c r="C91" s="79" t="s">
        <v>33</v>
      </c>
      <c r="D91" s="80"/>
      <c r="E91" s="79"/>
      <c r="F91" s="80"/>
      <c r="G91" s="49"/>
      <c r="H91" s="14"/>
    </row>
    <row r="92" spans="1:8" ht="22.5" hidden="1" customHeight="1" x14ac:dyDescent="0.25">
      <c r="A92" s="198" t="s">
        <v>43</v>
      </c>
      <c r="B92" s="201" t="s">
        <v>39</v>
      </c>
      <c r="C92" s="73" t="s">
        <v>79</v>
      </c>
      <c r="D92" s="74" t="s">
        <v>32</v>
      </c>
      <c r="E92" s="81">
        <v>3.7</v>
      </c>
      <c r="F92" s="92">
        <f>13/3</f>
        <v>4.333333333333333</v>
      </c>
      <c r="G92" s="53"/>
      <c r="H92" s="15">
        <f t="shared" ref="H92:H108" si="4">F92/E92*100</f>
        <v>117.1171171171171</v>
      </c>
    </row>
    <row r="93" spans="1:8" ht="35.25" hidden="1" customHeight="1" x14ac:dyDescent="0.25">
      <c r="A93" s="199"/>
      <c r="B93" s="202"/>
      <c r="C93" s="83" t="s">
        <v>80</v>
      </c>
      <c r="D93" s="77" t="s">
        <v>31</v>
      </c>
      <c r="E93" s="84">
        <v>100</v>
      </c>
      <c r="F93" s="91">
        <v>100</v>
      </c>
      <c r="G93" s="24"/>
      <c r="H93" s="12">
        <f t="shared" si="4"/>
        <v>100</v>
      </c>
    </row>
    <row r="94" spans="1:8" ht="33.75" hidden="1" customHeight="1" x14ac:dyDescent="0.25">
      <c r="A94" s="199"/>
      <c r="B94" s="202"/>
      <c r="C94" s="83" t="s">
        <v>81</v>
      </c>
      <c r="D94" s="77" t="s">
        <v>31</v>
      </c>
      <c r="E94" s="84">
        <v>43</v>
      </c>
      <c r="F94" s="91">
        <v>43</v>
      </c>
      <c r="G94" s="24"/>
      <c r="H94" s="12">
        <f t="shared" si="4"/>
        <v>100</v>
      </c>
    </row>
    <row r="95" spans="1:8" ht="36" hidden="1" customHeight="1" x14ac:dyDescent="0.25">
      <c r="A95" s="199"/>
      <c r="B95" s="202"/>
      <c r="C95" s="83" t="s">
        <v>82</v>
      </c>
      <c r="D95" s="77" t="s">
        <v>31</v>
      </c>
      <c r="E95" s="84">
        <v>100</v>
      </c>
      <c r="F95" s="92">
        <v>100</v>
      </c>
      <c r="G95" s="52"/>
      <c r="H95" s="12">
        <f t="shared" si="4"/>
        <v>100</v>
      </c>
    </row>
    <row r="96" spans="1:8" ht="36" hidden="1" customHeight="1" x14ac:dyDescent="0.25">
      <c r="A96" s="199"/>
      <c r="B96" s="202"/>
      <c r="C96" s="83" t="s">
        <v>83</v>
      </c>
      <c r="D96" s="77" t="s">
        <v>31</v>
      </c>
      <c r="E96" s="84">
        <v>100</v>
      </c>
      <c r="F96" s="92">
        <v>100</v>
      </c>
      <c r="G96" s="52"/>
      <c r="H96" s="12">
        <f t="shared" si="4"/>
        <v>100</v>
      </c>
    </row>
    <row r="97" spans="1:8" ht="36" hidden="1" customHeight="1" x14ac:dyDescent="0.25">
      <c r="A97" s="199"/>
      <c r="B97" s="202"/>
      <c r="C97" s="83" t="s">
        <v>84</v>
      </c>
      <c r="D97" s="77" t="s">
        <v>31</v>
      </c>
      <c r="E97" s="84">
        <v>100</v>
      </c>
      <c r="F97" s="92">
        <v>100</v>
      </c>
      <c r="G97" s="52"/>
      <c r="H97" s="12">
        <f t="shared" si="4"/>
        <v>100</v>
      </c>
    </row>
    <row r="98" spans="1:8" ht="35.25" hidden="1" customHeight="1" x14ac:dyDescent="0.25">
      <c r="A98" s="199"/>
      <c r="B98" s="202"/>
      <c r="C98" s="83" t="s">
        <v>85</v>
      </c>
      <c r="D98" s="77" t="s">
        <v>31</v>
      </c>
      <c r="E98" s="84">
        <v>94.5</v>
      </c>
      <c r="F98" s="92">
        <v>100</v>
      </c>
      <c r="G98" s="52"/>
      <c r="H98" s="12">
        <f t="shared" si="4"/>
        <v>105.82010582010581</v>
      </c>
    </row>
    <row r="99" spans="1:8" ht="48.75" hidden="1" customHeight="1" x14ac:dyDescent="0.25">
      <c r="A99" s="199"/>
      <c r="B99" s="202"/>
      <c r="C99" s="83" t="s">
        <v>86</v>
      </c>
      <c r="D99" s="77" t="s">
        <v>31</v>
      </c>
      <c r="E99" s="84">
        <v>100</v>
      </c>
      <c r="F99" s="92">
        <v>100</v>
      </c>
      <c r="G99" s="52"/>
      <c r="H99" s="12">
        <f t="shared" si="4"/>
        <v>100</v>
      </c>
    </row>
    <row r="100" spans="1:8" ht="24" hidden="1" customHeight="1" x14ac:dyDescent="0.25">
      <c r="A100" s="199"/>
      <c r="B100" s="202"/>
      <c r="C100" s="89" t="s">
        <v>33</v>
      </c>
      <c r="D100" s="90"/>
      <c r="E100" s="89"/>
      <c r="F100" s="90"/>
      <c r="G100" s="33"/>
      <c r="H100" s="43">
        <f>(SUM(H92:H99))/8</f>
        <v>102.86715286715287</v>
      </c>
    </row>
    <row r="101" spans="1:8" ht="25.5" hidden="1" customHeight="1" x14ac:dyDescent="0.25">
      <c r="A101" s="199"/>
      <c r="B101" s="207" t="s">
        <v>40</v>
      </c>
      <c r="C101" s="76" t="s">
        <v>87</v>
      </c>
      <c r="D101" s="91" t="s">
        <v>32</v>
      </c>
      <c r="E101" s="84">
        <v>2.8</v>
      </c>
      <c r="F101" s="91">
        <f>13/5</f>
        <v>2.6</v>
      </c>
      <c r="G101" s="24"/>
      <c r="H101" s="12">
        <f t="shared" si="4"/>
        <v>92.857142857142875</v>
      </c>
    </row>
    <row r="102" spans="1:8" ht="32.25" hidden="1" customHeight="1" x14ac:dyDescent="0.25">
      <c r="A102" s="199"/>
      <c r="B102" s="207"/>
      <c r="C102" s="83" t="s">
        <v>92</v>
      </c>
      <c r="D102" s="91" t="s">
        <v>31</v>
      </c>
      <c r="E102" s="84">
        <v>100</v>
      </c>
      <c r="F102" s="92">
        <v>100</v>
      </c>
      <c r="G102" s="52"/>
      <c r="H102" s="12">
        <f t="shared" si="4"/>
        <v>100</v>
      </c>
    </row>
    <row r="103" spans="1:8" ht="32.25" hidden="1" customHeight="1" x14ac:dyDescent="0.25">
      <c r="A103" s="199"/>
      <c r="B103" s="207"/>
      <c r="C103" s="83" t="s">
        <v>93</v>
      </c>
      <c r="D103" s="91" t="s">
        <v>31</v>
      </c>
      <c r="E103" s="84">
        <v>36</v>
      </c>
      <c r="F103" s="92">
        <v>36</v>
      </c>
      <c r="G103" s="52"/>
      <c r="H103" s="12">
        <f t="shared" si="4"/>
        <v>100</v>
      </c>
    </row>
    <row r="104" spans="1:8" ht="33" hidden="1" customHeight="1" x14ac:dyDescent="0.25">
      <c r="A104" s="199"/>
      <c r="B104" s="207"/>
      <c r="C104" s="83" t="s">
        <v>94</v>
      </c>
      <c r="D104" s="91" t="s">
        <v>31</v>
      </c>
      <c r="E104" s="84">
        <v>100</v>
      </c>
      <c r="F104" s="92">
        <v>100</v>
      </c>
      <c r="G104" s="52"/>
      <c r="H104" s="12">
        <f t="shared" si="4"/>
        <v>100</v>
      </c>
    </row>
    <row r="105" spans="1:8" ht="32.25" hidden="1" customHeight="1" x14ac:dyDescent="0.25">
      <c r="A105" s="199"/>
      <c r="B105" s="207"/>
      <c r="C105" s="83" t="s">
        <v>95</v>
      </c>
      <c r="D105" s="91" t="s">
        <v>31</v>
      </c>
      <c r="E105" s="84">
        <v>100</v>
      </c>
      <c r="F105" s="92">
        <v>100</v>
      </c>
      <c r="G105" s="52"/>
      <c r="H105" s="12">
        <f t="shared" si="4"/>
        <v>100</v>
      </c>
    </row>
    <row r="106" spans="1:8" ht="36.75" hidden="1" customHeight="1" x14ac:dyDescent="0.25">
      <c r="A106" s="199"/>
      <c r="B106" s="207"/>
      <c r="C106" s="83" t="s">
        <v>84</v>
      </c>
      <c r="D106" s="91" t="s">
        <v>31</v>
      </c>
      <c r="E106" s="84">
        <v>100</v>
      </c>
      <c r="F106" s="92">
        <v>100</v>
      </c>
      <c r="G106" s="52"/>
      <c r="H106" s="12">
        <f t="shared" si="4"/>
        <v>100</v>
      </c>
    </row>
    <row r="107" spans="1:8" ht="33" hidden="1" customHeight="1" x14ac:dyDescent="0.25">
      <c r="A107" s="199"/>
      <c r="B107" s="207"/>
      <c r="C107" s="83" t="s">
        <v>85</v>
      </c>
      <c r="D107" s="91" t="s">
        <v>31</v>
      </c>
      <c r="E107" s="84">
        <v>94.5</v>
      </c>
      <c r="F107" s="92">
        <v>100</v>
      </c>
      <c r="G107" s="52"/>
      <c r="H107" s="12">
        <f t="shared" si="4"/>
        <v>105.82010582010581</v>
      </c>
    </row>
    <row r="108" spans="1:8" ht="69.75" hidden="1" customHeight="1" x14ac:dyDescent="0.25">
      <c r="A108" s="199"/>
      <c r="B108" s="207"/>
      <c r="C108" s="83" t="s">
        <v>86</v>
      </c>
      <c r="D108" s="91" t="s">
        <v>31</v>
      </c>
      <c r="E108" s="84">
        <v>100</v>
      </c>
      <c r="F108" s="92">
        <v>100</v>
      </c>
      <c r="G108" s="52"/>
      <c r="H108" s="12">
        <f t="shared" si="4"/>
        <v>100</v>
      </c>
    </row>
    <row r="109" spans="1:8" ht="24.75" hidden="1" customHeight="1" x14ac:dyDescent="0.25">
      <c r="A109" s="199"/>
      <c r="B109" s="207"/>
      <c r="C109" s="93" t="s">
        <v>33</v>
      </c>
      <c r="D109" s="94"/>
      <c r="E109" s="93"/>
      <c r="F109" s="94"/>
      <c r="G109" s="32"/>
      <c r="H109" s="43">
        <f>(SUM(H101:H108))/8</f>
        <v>99.834656084656089</v>
      </c>
    </row>
    <row r="110" spans="1:8" ht="30.75" hidden="1" customHeight="1" x14ac:dyDescent="0.25">
      <c r="A110" s="199"/>
      <c r="B110" s="208" t="s">
        <v>65</v>
      </c>
      <c r="C110" s="99"/>
      <c r="D110" s="85"/>
      <c r="E110" s="84"/>
      <c r="F110" s="85"/>
      <c r="G110" s="51"/>
      <c r="H110" s="12"/>
    </row>
    <row r="111" spans="1:8" ht="31.5" hidden="1" customHeight="1" thickBot="1" x14ac:dyDescent="0.3">
      <c r="A111" s="199"/>
      <c r="B111" s="210"/>
      <c r="C111" s="89" t="s">
        <v>33</v>
      </c>
      <c r="D111" s="90"/>
      <c r="E111" s="89"/>
      <c r="F111" s="90"/>
      <c r="G111" s="54"/>
      <c r="H111" s="22"/>
    </row>
    <row r="112" spans="1:8" ht="34.5" hidden="1" customHeight="1" x14ac:dyDescent="0.25">
      <c r="A112" s="198" t="s">
        <v>45</v>
      </c>
      <c r="B112" s="201" t="s">
        <v>46</v>
      </c>
      <c r="C112" s="73" t="s">
        <v>96</v>
      </c>
      <c r="D112" s="74" t="s">
        <v>32</v>
      </c>
      <c r="E112" s="100">
        <v>10</v>
      </c>
      <c r="F112" s="91">
        <v>5</v>
      </c>
      <c r="G112" s="55">
        <v>10</v>
      </c>
      <c r="H112" s="15">
        <f t="shared" ref="H112:H115" si="5">F112/E112*100</f>
        <v>50</v>
      </c>
    </row>
    <row r="113" spans="1:8" ht="34.5" hidden="1" customHeight="1" x14ac:dyDescent="0.25">
      <c r="A113" s="199"/>
      <c r="B113" s="202"/>
      <c r="C113" s="76" t="s">
        <v>97</v>
      </c>
      <c r="D113" s="77" t="s">
        <v>32</v>
      </c>
      <c r="E113" s="101">
        <v>13</v>
      </c>
      <c r="F113" s="91">
        <v>13</v>
      </c>
      <c r="G113" s="24">
        <v>12</v>
      </c>
      <c r="H113" s="12">
        <f t="shared" si="5"/>
        <v>100</v>
      </c>
    </row>
    <row r="114" spans="1:8" ht="36" hidden="1" customHeight="1" x14ac:dyDescent="0.25">
      <c r="A114" s="199"/>
      <c r="B114" s="202"/>
      <c r="C114" s="83" t="s">
        <v>98</v>
      </c>
      <c r="D114" s="102" t="s">
        <v>31</v>
      </c>
      <c r="E114" s="101">
        <v>80</v>
      </c>
      <c r="F114" s="103">
        <f>20/21*100</f>
        <v>95.238095238095227</v>
      </c>
      <c r="G114" s="56">
        <v>100</v>
      </c>
      <c r="H114" s="12">
        <f t="shared" si="5"/>
        <v>119.04761904761902</v>
      </c>
    </row>
    <row r="115" spans="1:8" ht="34.5" hidden="1" customHeight="1" x14ac:dyDescent="0.25">
      <c r="A115" s="199"/>
      <c r="B115" s="202"/>
      <c r="C115" s="83" t="s">
        <v>85</v>
      </c>
      <c r="D115" s="77" t="s">
        <v>31</v>
      </c>
      <c r="E115" s="101">
        <v>75</v>
      </c>
      <c r="F115" s="103">
        <v>100</v>
      </c>
      <c r="G115" s="56">
        <v>100</v>
      </c>
      <c r="H115" s="12">
        <f t="shared" si="5"/>
        <v>133.33333333333331</v>
      </c>
    </row>
    <row r="116" spans="1:8" ht="34.5" hidden="1" customHeight="1" x14ac:dyDescent="0.25">
      <c r="A116" s="199"/>
      <c r="B116" s="202"/>
      <c r="C116" s="83" t="s">
        <v>108</v>
      </c>
      <c r="D116" s="77" t="s">
        <v>32</v>
      </c>
      <c r="E116" s="101" t="e">
        <f>К3!#REF!</f>
        <v>#REF!</v>
      </c>
      <c r="F116" s="103" t="e">
        <f>К3!#REF!</f>
        <v>#REF!</v>
      </c>
      <c r="G116" s="56">
        <v>20</v>
      </c>
      <c r="H116" s="12"/>
    </row>
    <row r="117" spans="1:8" ht="23.25" hidden="1" customHeight="1" x14ac:dyDescent="0.25">
      <c r="A117" s="199"/>
      <c r="B117" s="215"/>
      <c r="C117" s="93" t="s">
        <v>33</v>
      </c>
      <c r="D117" s="94"/>
      <c r="E117" s="93"/>
      <c r="F117" s="94"/>
      <c r="G117" s="57"/>
      <c r="H117" s="16">
        <f>(SUM(H112:H115))/4</f>
        <v>100.59523809523809</v>
      </c>
    </row>
    <row r="118" spans="1:8" ht="23.25" hidden="1" customHeight="1" x14ac:dyDescent="0.25">
      <c r="A118" s="199"/>
      <c r="B118" s="207" t="s">
        <v>39</v>
      </c>
      <c r="C118" s="76" t="s">
        <v>79</v>
      </c>
      <c r="D118" s="91" t="s">
        <v>32</v>
      </c>
      <c r="E118" s="84">
        <v>7</v>
      </c>
      <c r="F118" s="92">
        <f>11/2</f>
        <v>5.5</v>
      </c>
      <c r="G118" s="52">
        <v>4</v>
      </c>
      <c r="H118" s="12">
        <f t="shared" ref="H118:H166" si="6">F118/E118*100</f>
        <v>78.571428571428569</v>
      </c>
    </row>
    <row r="119" spans="1:8" ht="36" hidden="1" customHeight="1" x14ac:dyDescent="0.25">
      <c r="A119" s="199"/>
      <c r="B119" s="207"/>
      <c r="C119" s="83" t="s">
        <v>80</v>
      </c>
      <c r="D119" s="91" t="s">
        <v>31</v>
      </c>
      <c r="E119" s="84">
        <v>100</v>
      </c>
      <c r="F119" s="91">
        <v>100</v>
      </c>
      <c r="G119" s="24">
        <v>100</v>
      </c>
      <c r="H119" s="12">
        <f t="shared" si="6"/>
        <v>100</v>
      </c>
    </row>
    <row r="120" spans="1:8" ht="32.25" hidden="1" customHeight="1" x14ac:dyDescent="0.25">
      <c r="A120" s="199"/>
      <c r="B120" s="207"/>
      <c r="C120" s="83" t="s">
        <v>81</v>
      </c>
      <c r="D120" s="91" t="s">
        <v>31</v>
      </c>
      <c r="E120" s="84">
        <v>64</v>
      </c>
      <c r="F120" s="91">
        <v>64</v>
      </c>
      <c r="G120" s="24">
        <v>64</v>
      </c>
      <c r="H120" s="12">
        <f t="shared" si="6"/>
        <v>100</v>
      </c>
    </row>
    <row r="121" spans="1:8" ht="36.75" hidden="1" customHeight="1" x14ac:dyDescent="0.25">
      <c r="A121" s="199"/>
      <c r="B121" s="207"/>
      <c r="C121" s="83" t="s">
        <v>82</v>
      </c>
      <c r="D121" s="91" t="s">
        <v>31</v>
      </c>
      <c r="E121" s="84">
        <v>100</v>
      </c>
      <c r="F121" s="92">
        <v>100</v>
      </c>
      <c r="G121" s="52">
        <v>100</v>
      </c>
      <c r="H121" s="12">
        <f t="shared" si="6"/>
        <v>100</v>
      </c>
    </row>
    <row r="122" spans="1:8" ht="33" hidden="1" customHeight="1" x14ac:dyDescent="0.25">
      <c r="A122" s="199"/>
      <c r="B122" s="207"/>
      <c r="C122" s="83" t="s">
        <v>83</v>
      </c>
      <c r="D122" s="91" t="s">
        <v>31</v>
      </c>
      <c r="E122" s="84">
        <v>100</v>
      </c>
      <c r="F122" s="92">
        <v>100</v>
      </c>
      <c r="G122" s="52">
        <v>100</v>
      </c>
      <c r="H122" s="12">
        <f t="shared" si="6"/>
        <v>100</v>
      </c>
    </row>
    <row r="123" spans="1:8" ht="36" hidden="1" customHeight="1" x14ac:dyDescent="0.25">
      <c r="A123" s="199"/>
      <c r="B123" s="207"/>
      <c r="C123" s="83" t="s">
        <v>84</v>
      </c>
      <c r="D123" s="91" t="s">
        <v>31</v>
      </c>
      <c r="E123" s="84">
        <v>100</v>
      </c>
      <c r="F123" s="92">
        <v>100</v>
      </c>
      <c r="G123" s="52">
        <v>100</v>
      </c>
      <c r="H123" s="12">
        <f t="shared" si="6"/>
        <v>100</v>
      </c>
    </row>
    <row r="124" spans="1:8" ht="33" hidden="1" customHeight="1" x14ac:dyDescent="0.25">
      <c r="A124" s="199"/>
      <c r="B124" s="207"/>
      <c r="C124" s="83" t="s">
        <v>85</v>
      </c>
      <c r="D124" s="91" t="s">
        <v>31</v>
      </c>
      <c r="E124" s="84">
        <v>80</v>
      </c>
      <c r="F124" s="92">
        <v>92</v>
      </c>
      <c r="G124" s="52">
        <v>100</v>
      </c>
      <c r="H124" s="12">
        <f t="shared" si="6"/>
        <v>114.99999999999999</v>
      </c>
    </row>
    <row r="125" spans="1:8" ht="65.25" hidden="1" customHeight="1" x14ac:dyDescent="0.25">
      <c r="A125" s="199"/>
      <c r="B125" s="207"/>
      <c r="C125" s="83" t="s">
        <v>86</v>
      </c>
      <c r="D125" s="91" t="s">
        <v>31</v>
      </c>
      <c r="E125" s="84">
        <v>100</v>
      </c>
      <c r="F125" s="85">
        <v>100</v>
      </c>
      <c r="G125" s="51">
        <v>100</v>
      </c>
      <c r="H125" s="12">
        <f t="shared" si="6"/>
        <v>100</v>
      </c>
    </row>
    <row r="126" spans="1:8" ht="39" hidden="1" customHeight="1" x14ac:dyDescent="0.25">
      <c r="A126" s="199"/>
      <c r="B126" s="207"/>
      <c r="C126" s="83" t="s">
        <v>108</v>
      </c>
      <c r="D126" s="91" t="s">
        <v>32</v>
      </c>
      <c r="E126" s="84" t="e">
        <f>К3!#REF!</f>
        <v>#REF!</v>
      </c>
      <c r="F126" s="85" t="e">
        <f>К3!#REF!</f>
        <v>#REF!</v>
      </c>
      <c r="G126" s="51">
        <v>16</v>
      </c>
      <c r="H126" s="64"/>
    </row>
    <row r="127" spans="1:8" ht="21" hidden="1" customHeight="1" x14ac:dyDescent="0.25">
      <c r="A127" s="199"/>
      <c r="B127" s="207"/>
      <c r="C127" s="93" t="s">
        <v>33</v>
      </c>
      <c r="D127" s="94"/>
      <c r="E127" s="93"/>
      <c r="F127" s="94"/>
      <c r="G127" s="32"/>
      <c r="H127" s="43">
        <f>(SUM(H118:H125))/8</f>
        <v>99.196428571428569</v>
      </c>
    </row>
    <row r="128" spans="1:8" ht="25.5" hidden="1" customHeight="1" x14ac:dyDescent="0.25">
      <c r="A128" s="199"/>
      <c r="B128" s="207" t="s">
        <v>40</v>
      </c>
      <c r="C128" s="76" t="s">
        <v>87</v>
      </c>
      <c r="D128" s="91" t="s">
        <v>32</v>
      </c>
      <c r="E128" s="84">
        <v>3.8</v>
      </c>
      <c r="F128" s="91">
        <f>23/5</f>
        <v>4.5999999999999996</v>
      </c>
      <c r="G128" s="24">
        <v>3.6</v>
      </c>
      <c r="H128" s="12">
        <f t="shared" si="6"/>
        <v>121.05263157894737</v>
      </c>
    </row>
    <row r="129" spans="1:8" ht="35.25" hidden="1" customHeight="1" x14ac:dyDescent="0.25">
      <c r="A129" s="199"/>
      <c r="B129" s="207"/>
      <c r="C129" s="83" t="s">
        <v>92</v>
      </c>
      <c r="D129" s="91" t="s">
        <v>31</v>
      </c>
      <c r="E129" s="91">
        <v>100</v>
      </c>
      <c r="F129" s="92">
        <v>100</v>
      </c>
      <c r="G129" s="52">
        <v>100</v>
      </c>
      <c r="H129" s="12">
        <f t="shared" si="6"/>
        <v>100</v>
      </c>
    </row>
    <row r="130" spans="1:8" ht="35.25" hidden="1" customHeight="1" x14ac:dyDescent="0.25">
      <c r="A130" s="199"/>
      <c r="B130" s="207"/>
      <c r="C130" s="83" t="s">
        <v>93</v>
      </c>
      <c r="D130" s="91" t="s">
        <v>31</v>
      </c>
      <c r="E130" s="91">
        <v>33</v>
      </c>
      <c r="F130" s="92">
        <v>33</v>
      </c>
      <c r="G130" s="52">
        <v>33</v>
      </c>
      <c r="H130" s="12">
        <f t="shared" si="6"/>
        <v>100</v>
      </c>
    </row>
    <row r="131" spans="1:8" ht="36.75" hidden="1" customHeight="1" x14ac:dyDescent="0.25">
      <c r="A131" s="199"/>
      <c r="B131" s="207"/>
      <c r="C131" s="83" t="s">
        <v>94</v>
      </c>
      <c r="D131" s="91" t="s">
        <v>31</v>
      </c>
      <c r="E131" s="91">
        <v>100</v>
      </c>
      <c r="F131" s="92">
        <v>100</v>
      </c>
      <c r="G131" s="52">
        <v>100</v>
      </c>
      <c r="H131" s="12">
        <f t="shared" si="6"/>
        <v>100</v>
      </c>
    </row>
    <row r="132" spans="1:8" ht="35.25" hidden="1" customHeight="1" x14ac:dyDescent="0.25">
      <c r="A132" s="199"/>
      <c r="B132" s="207"/>
      <c r="C132" s="83" t="s">
        <v>95</v>
      </c>
      <c r="D132" s="91" t="s">
        <v>31</v>
      </c>
      <c r="E132" s="91">
        <v>100</v>
      </c>
      <c r="F132" s="92">
        <v>100</v>
      </c>
      <c r="G132" s="52">
        <v>100</v>
      </c>
      <c r="H132" s="12">
        <f t="shared" si="6"/>
        <v>100</v>
      </c>
    </row>
    <row r="133" spans="1:8" ht="37.5" hidden="1" customHeight="1" x14ac:dyDescent="0.25">
      <c r="A133" s="199"/>
      <c r="B133" s="207"/>
      <c r="C133" s="83" t="s">
        <v>84</v>
      </c>
      <c r="D133" s="91" t="s">
        <v>31</v>
      </c>
      <c r="E133" s="91">
        <v>100</v>
      </c>
      <c r="F133" s="92">
        <v>100</v>
      </c>
      <c r="G133" s="52">
        <v>100</v>
      </c>
      <c r="H133" s="12">
        <f t="shared" si="6"/>
        <v>100</v>
      </c>
    </row>
    <row r="134" spans="1:8" ht="36.75" hidden="1" customHeight="1" x14ac:dyDescent="0.25">
      <c r="A134" s="199"/>
      <c r="B134" s="207"/>
      <c r="C134" s="83" t="s">
        <v>85</v>
      </c>
      <c r="D134" s="91" t="s">
        <v>31</v>
      </c>
      <c r="E134" s="91">
        <v>80</v>
      </c>
      <c r="F134" s="92">
        <v>92</v>
      </c>
      <c r="G134" s="52">
        <v>100</v>
      </c>
      <c r="H134" s="12">
        <f t="shared" si="6"/>
        <v>114.99999999999999</v>
      </c>
    </row>
    <row r="135" spans="1:8" ht="66.75" hidden="1" customHeight="1" x14ac:dyDescent="0.25">
      <c r="A135" s="199"/>
      <c r="B135" s="207"/>
      <c r="C135" s="83" t="s">
        <v>86</v>
      </c>
      <c r="D135" s="91" t="s">
        <v>31</v>
      </c>
      <c r="E135" s="91">
        <v>100</v>
      </c>
      <c r="F135" s="104">
        <v>100</v>
      </c>
      <c r="G135" s="37">
        <v>100</v>
      </c>
      <c r="H135" s="12">
        <f t="shared" si="6"/>
        <v>100</v>
      </c>
    </row>
    <row r="136" spans="1:8" ht="33" hidden="1" customHeight="1" x14ac:dyDescent="0.25">
      <c r="A136" s="199"/>
      <c r="B136" s="207"/>
      <c r="C136" s="83" t="s">
        <v>108</v>
      </c>
      <c r="D136" s="91" t="s">
        <v>32</v>
      </c>
      <c r="E136" s="91" t="e">
        <f>К3!#REF!</f>
        <v>#REF!</v>
      </c>
      <c r="F136" s="104" t="e">
        <f>К3!#REF!</f>
        <v>#REF!</v>
      </c>
      <c r="G136" s="37">
        <v>18</v>
      </c>
      <c r="H136" s="64"/>
    </row>
    <row r="137" spans="1:8" ht="24" hidden="1" customHeight="1" x14ac:dyDescent="0.25">
      <c r="A137" s="199"/>
      <c r="B137" s="207"/>
      <c r="C137" s="93" t="s">
        <v>33</v>
      </c>
      <c r="D137" s="94"/>
      <c r="E137" s="93"/>
      <c r="F137" s="94"/>
      <c r="G137" s="32"/>
      <c r="H137" s="43">
        <f>(SUM(H128:H135))/8</f>
        <v>104.50657894736842</v>
      </c>
    </row>
    <row r="138" spans="1:8" ht="24" hidden="1" customHeight="1" x14ac:dyDescent="0.25">
      <c r="A138" s="199"/>
      <c r="B138" s="65"/>
      <c r="C138" s="93"/>
      <c r="D138" s="85" t="s">
        <v>111</v>
      </c>
      <c r="E138" s="84" t="e">
        <f>К3!#REF!</f>
        <v>#REF!</v>
      </c>
      <c r="F138" s="85" t="e">
        <f>К3!#REF!</f>
        <v>#REF!</v>
      </c>
      <c r="G138" s="51">
        <v>6746</v>
      </c>
      <c r="H138" s="66"/>
    </row>
    <row r="139" spans="1:8" ht="24" hidden="1" customHeight="1" x14ac:dyDescent="0.25">
      <c r="A139" s="199"/>
      <c r="B139" s="208" t="s">
        <v>65</v>
      </c>
      <c r="C139" s="99"/>
      <c r="D139" s="85" t="s">
        <v>111</v>
      </c>
      <c r="E139" s="84" t="e">
        <f>К3!#REF!</f>
        <v>#REF!</v>
      </c>
      <c r="F139" s="85" t="e">
        <f>К3!#REF!</f>
        <v>#REF!</v>
      </c>
      <c r="G139" s="51">
        <v>3533</v>
      </c>
      <c r="H139" s="12"/>
    </row>
    <row r="140" spans="1:8" ht="23.25" hidden="1" customHeight="1" thickBot="1" x14ac:dyDescent="0.3">
      <c r="A140" s="200"/>
      <c r="B140" s="209"/>
      <c r="C140" s="79" t="s">
        <v>33</v>
      </c>
      <c r="D140" s="80"/>
      <c r="E140" s="79"/>
      <c r="F140" s="80"/>
      <c r="G140" s="49"/>
      <c r="H140" s="14"/>
    </row>
    <row r="141" spans="1:8" ht="27.75" hidden="1" customHeight="1" x14ac:dyDescent="0.25">
      <c r="A141" s="198" t="s">
        <v>44</v>
      </c>
      <c r="B141" s="201" t="s">
        <v>39</v>
      </c>
      <c r="C141" s="73" t="s">
        <v>79</v>
      </c>
      <c r="D141" s="74" t="s">
        <v>32</v>
      </c>
      <c r="E141" s="81">
        <v>6</v>
      </c>
      <c r="F141" s="92">
        <f>15/2</f>
        <v>7.5</v>
      </c>
      <c r="G141" s="53">
        <v>6</v>
      </c>
      <c r="H141" s="15">
        <f t="shared" si="6"/>
        <v>125</v>
      </c>
    </row>
    <row r="142" spans="1:8" ht="33.75" hidden="1" customHeight="1" x14ac:dyDescent="0.25">
      <c r="A142" s="199"/>
      <c r="B142" s="202"/>
      <c r="C142" s="83" t="s">
        <v>80</v>
      </c>
      <c r="D142" s="77" t="s">
        <v>31</v>
      </c>
      <c r="E142" s="84">
        <v>100</v>
      </c>
      <c r="F142" s="91">
        <v>100</v>
      </c>
      <c r="G142" s="24">
        <v>100</v>
      </c>
      <c r="H142" s="12">
        <f t="shared" si="6"/>
        <v>100</v>
      </c>
    </row>
    <row r="143" spans="1:8" ht="33.75" hidden="1" customHeight="1" x14ac:dyDescent="0.25">
      <c r="A143" s="199"/>
      <c r="B143" s="202"/>
      <c r="C143" s="83" t="s">
        <v>81</v>
      </c>
      <c r="D143" s="77" t="s">
        <v>31</v>
      </c>
      <c r="E143" s="84">
        <v>22</v>
      </c>
      <c r="F143" s="91">
        <v>22</v>
      </c>
      <c r="G143" s="24">
        <v>22</v>
      </c>
      <c r="H143" s="12">
        <f t="shared" si="6"/>
        <v>100</v>
      </c>
    </row>
    <row r="144" spans="1:8" ht="35.25" hidden="1" customHeight="1" x14ac:dyDescent="0.25">
      <c r="A144" s="199"/>
      <c r="B144" s="202"/>
      <c r="C144" s="83" t="s">
        <v>82</v>
      </c>
      <c r="D144" s="77" t="s">
        <v>31</v>
      </c>
      <c r="E144" s="84">
        <v>100</v>
      </c>
      <c r="F144" s="92">
        <v>100</v>
      </c>
      <c r="G144" s="52">
        <v>100</v>
      </c>
      <c r="H144" s="12">
        <f t="shared" si="6"/>
        <v>100</v>
      </c>
    </row>
    <row r="145" spans="1:8" ht="36.75" hidden="1" customHeight="1" x14ac:dyDescent="0.25">
      <c r="A145" s="199"/>
      <c r="B145" s="202"/>
      <c r="C145" s="83" t="s">
        <v>83</v>
      </c>
      <c r="D145" s="77" t="s">
        <v>31</v>
      </c>
      <c r="E145" s="84">
        <v>100</v>
      </c>
      <c r="F145" s="92">
        <v>100</v>
      </c>
      <c r="G145" s="52">
        <v>100</v>
      </c>
      <c r="H145" s="12">
        <f t="shared" si="6"/>
        <v>100</v>
      </c>
    </row>
    <row r="146" spans="1:8" ht="36.75" hidden="1" customHeight="1" x14ac:dyDescent="0.25">
      <c r="A146" s="199"/>
      <c r="B146" s="202"/>
      <c r="C146" s="83" t="s">
        <v>84</v>
      </c>
      <c r="D146" s="77" t="s">
        <v>31</v>
      </c>
      <c r="E146" s="84">
        <v>100</v>
      </c>
      <c r="F146" s="92">
        <v>100</v>
      </c>
      <c r="G146" s="52">
        <v>100</v>
      </c>
      <c r="H146" s="12">
        <f t="shared" si="6"/>
        <v>100</v>
      </c>
    </row>
    <row r="147" spans="1:8" ht="33" hidden="1" customHeight="1" x14ac:dyDescent="0.25">
      <c r="A147" s="199"/>
      <c r="B147" s="202"/>
      <c r="C147" s="83" t="s">
        <v>85</v>
      </c>
      <c r="D147" s="77" t="s">
        <v>31</v>
      </c>
      <c r="E147" s="84">
        <v>100</v>
      </c>
      <c r="F147" s="92">
        <v>100</v>
      </c>
      <c r="G147" s="52">
        <v>100</v>
      </c>
      <c r="H147" s="12">
        <f t="shared" si="6"/>
        <v>100</v>
      </c>
    </row>
    <row r="148" spans="1:8" ht="65.25" hidden="1" customHeight="1" x14ac:dyDescent="0.25">
      <c r="A148" s="199"/>
      <c r="B148" s="202"/>
      <c r="C148" s="83" t="s">
        <v>86</v>
      </c>
      <c r="D148" s="77" t="s">
        <v>31</v>
      </c>
      <c r="E148" s="84">
        <v>100</v>
      </c>
      <c r="F148" s="92">
        <v>100</v>
      </c>
      <c r="G148" s="52">
        <v>100</v>
      </c>
      <c r="H148" s="12">
        <f t="shared" si="6"/>
        <v>100</v>
      </c>
    </row>
    <row r="149" spans="1:8" ht="33.75" hidden="1" customHeight="1" x14ac:dyDescent="0.25">
      <c r="A149" s="199"/>
      <c r="B149" s="202"/>
      <c r="C149" s="86" t="s">
        <v>108</v>
      </c>
      <c r="D149" s="87" t="s">
        <v>32</v>
      </c>
      <c r="E149" s="88" t="e">
        <f>К3!#REF!</f>
        <v>#REF!</v>
      </c>
      <c r="F149" s="105" t="e">
        <f>К3!#REF!</f>
        <v>#REF!</v>
      </c>
      <c r="G149" s="67">
        <v>13.5</v>
      </c>
      <c r="H149" s="64"/>
    </row>
    <row r="150" spans="1:8" ht="20.25" hidden="1" customHeight="1" x14ac:dyDescent="0.25">
      <c r="A150" s="199"/>
      <c r="B150" s="202"/>
      <c r="C150" s="89" t="s">
        <v>33</v>
      </c>
      <c r="D150" s="90"/>
      <c r="E150" s="89"/>
      <c r="F150" s="90"/>
      <c r="G150" s="33"/>
      <c r="H150" s="43">
        <f>(SUM(H141:H148))/8</f>
        <v>103.125</v>
      </c>
    </row>
    <row r="151" spans="1:8" ht="20.25" hidden="1" customHeight="1" x14ac:dyDescent="0.25">
      <c r="A151" s="199"/>
      <c r="B151" s="207" t="s">
        <v>40</v>
      </c>
      <c r="C151" s="76" t="s">
        <v>87</v>
      </c>
      <c r="D151" s="91" t="s">
        <v>32</v>
      </c>
      <c r="E151" s="84">
        <v>1.5</v>
      </c>
      <c r="F151" s="91">
        <f>9/5</f>
        <v>1.8</v>
      </c>
      <c r="G151" s="24">
        <v>1.5</v>
      </c>
      <c r="H151" s="12">
        <f t="shared" si="6"/>
        <v>120</v>
      </c>
    </row>
    <row r="152" spans="1:8" ht="33" hidden="1" customHeight="1" x14ac:dyDescent="0.25">
      <c r="A152" s="199"/>
      <c r="B152" s="207"/>
      <c r="C152" s="83" t="s">
        <v>92</v>
      </c>
      <c r="D152" s="91" t="s">
        <v>31</v>
      </c>
      <c r="E152" s="84">
        <v>100</v>
      </c>
      <c r="F152" s="92">
        <v>100</v>
      </c>
      <c r="G152" s="52">
        <v>100</v>
      </c>
      <c r="H152" s="12">
        <f t="shared" si="6"/>
        <v>100</v>
      </c>
    </row>
    <row r="153" spans="1:8" ht="33" hidden="1" customHeight="1" x14ac:dyDescent="0.25">
      <c r="A153" s="199"/>
      <c r="B153" s="207"/>
      <c r="C153" s="83" t="s">
        <v>93</v>
      </c>
      <c r="D153" s="91" t="s">
        <v>31</v>
      </c>
      <c r="E153" s="84">
        <v>60</v>
      </c>
      <c r="F153" s="92">
        <v>60</v>
      </c>
      <c r="G153" s="52">
        <v>100</v>
      </c>
      <c r="H153" s="12">
        <f t="shared" si="6"/>
        <v>100</v>
      </c>
    </row>
    <row r="154" spans="1:8" ht="33" hidden="1" customHeight="1" x14ac:dyDescent="0.25">
      <c r="A154" s="199"/>
      <c r="B154" s="207"/>
      <c r="C154" s="83" t="s">
        <v>94</v>
      </c>
      <c r="D154" s="91" t="s">
        <v>31</v>
      </c>
      <c r="E154" s="84">
        <v>100</v>
      </c>
      <c r="F154" s="92">
        <v>100</v>
      </c>
      <c r="G154" s="52">
        <v>100</v>
      </c>
      <c r="H154" s="12">
        <f t="shared" si="6"/>
        <v>100</v>
      </c>
    </row>
    <row r="155" spans="1:8" ht="33" hidden="1" customHeight="1" x14ac:dyDescent="0.25">
      <c r="A155" s="199"/>
      <c r="B155" s="207"/>
      <c r="C155" s="83" t="s">
        <v>95</v>
      </c>
      <c r="D155" s="91" t="s">
        <v>31</v>
      </c>
      <c r="E155" s="84">
        <v>100</v>
      </c>
      <c r="F155" s="92">
        <v>100</v>
      </c>
      <c r="G155" s="52">
        <v>100</v>
      </c>
      <c r="H155" s="12">
        <f t="shared" si="6"/>
        <v>100</v>
      </c>
    </row>
    <row r="156" spans="1:8" ht="33" hidden="1" customHeight="1" x14ac:dyDescent="0.25">
      <c r="A156" s="199"/>
      <c r="B156" s="207"/>
      <c r="C156" s="83" t="s">
        <v>84</v>
      </c>
      <c r="D156" s="91" t="s">
        <v>31</v>
      </c>
      <c r="E156" s="84">
        <v>100</v>
      </c>
      <c r="F156" s="92">
        <v>100</v>
      </c>
      <c r="G156" s="52">
        <v>100</v>
      </c>
      <c r="H156" s="12">
        <f t="shared" si="6"/>
        <v>100</v>
      </c>
    </row>
    <row r="157" spans="1:8" ht="31.5" hidden="1" customHeight="1" x14ac:dyDescent="0.25">
      <c r="A157" s="199"/>
      <c r="B157" s="207"/>
      <c r="C157" s="83" t="s">
        <v>85</v>
      </c>
      <c r="D157" s="91" t="s">
        <v>31</v>
      </c>
      <c r="E157" s="84">
        <v>100</v>
      </c>
      <c r="F157" s="92">
        <v>100</v>
      </c>
      <c r="G157" s="52">
        <v>100</v>
      </c>
      <c r="H157" s="12">
        <f t="shared" si="6"/>
        <v>100</v>
      </c>
    </row>
    <row r="158" spans="1:8" ht="63.75" hidden="1" customHeight="1" x14ac:dyDescent="0.25">
      <c r="A158" s="199"/>
      <c r="B158" s="207"/>
      <c r="C158" s="83" t="s">
        <v>86</v>
      </c>
      <c r="D158" s="91" t="s">
        <v>31</v>
      </c>
      <c r="E158" s="84">
        <v>100</v>
      </c>
      <c r="F158" s="92">
        <v>100</v>
      </c>
      <c r="G158" s="52">
        <v>100</v>
      </c>
      <c r="H158" s="12">
        <f t="shared" si="6"/>
        <v>100</v>
      </c>
    </row>
    <row r="159" spans="1:8" ht="22.5" hidden="1" customHeight="1" x14ac:dyDescent="0.25">
      <c r="A159" s="199"/>
      <c r="B159" s="207"/>
      <c r="C159" s="83" t="s">
        <v>108</v>
      </c>
      <c r="D159" s="91" t="s">
        <v>32</v>
      </c>
      <c r="E159" s="84" t="e">
        <f>К3!#REF!</f>
        <v>#REF!</v>
      </c>
      <c r="F159" s="92" t="e">
        <f>К3!#REF!</f>
        <v>#REF!</v>
      </c>
      <c r="G159" s="52">
        <v>7.5</v>
      </c>
      <c r="H159" s="64"/>
    </row>
    <row r="160" spans="1:8" ht="20.25" hidden="1" customHeight="1" x14ac:dyDescent="0.25">
      <c r="A160" s="199"/>
      <c r="B160" s="207"/>
      <c r="C160" s="93" t="s">
        <v>33</v>
      </c>
      <c r="D160" s="94"/>
      <c r="E160" s="93"/>
      <c r="F160" s="94"/>
      <c r="G160" s="32"/>
      <c r="H160" s="43">
        <f>(SUM(H151:H158))/8</f>
        <v>102.5</v>
      </c>
    </row>
    <row r="161" spans="1:8" ht="20.25" hidden="1" customHeight="1" x14ac:dyDescent="0.25">
      <c r="A161" s="199"/>
      <c r="B161" s="208" t="s">
        <v>65</v>
      </c>
      <c r="C161" s="99"/>
      <c r="D161" s="85" t="s">
        <v>111</v>
      </c>
      <c r="E161" s="84" t="e">
        <f>К3!#REF!</f>
        <v>#REF!</v>
      </c>
      <c r="F161" s="85" t="e">
        <f>К3!#REF!</f>
        <v>#REF!</v>
      </c>
      <c r="G161" s="51">
        <v>3981</v>
      </c>
      <c r="H161" s="12"/>
    </row>
    <row r="162" spans="1:8" ht="20.25" hidden="1" customHeight="1" thickBot="1" x14ac:dyDescent="0.3">
      <c r="A162" s="200"/>
      <c r="B162" s="209"/>
      <c r="C162" s="79" t="s">
        <v>33</v>
      </c>
      <c r="D162" s="80"/>
      <c r="E162" s="79"/>
      <c r="F162" s="80"/>
      <c r="G162" s="49"/>
      <c r="H162" s="14"/>
    </row>
    <row r="163" spans="1:8" ht="33" hidden="1" customHeight="1" x14ac:dyDescent="0.25">
      <c r="A163" s="198" t="s">
        <v>42</v>
      </c>
      <c r="B163" s="201" t="s">
        <v>46</v>
      </c>
      <c r="C163" s="73" t="s">
        <v>96</v>
      </c>
      <c r="D163" s="74" t="s">
        <v>32</v>
      </c>
      <c r="E163" s="100">
        <v>1</v>
      </c>
      <c r="F163" s="106">
        <v>1</v>
      </c>
      <c r="G163" s="58"/>
      <c r="H163" s="15">
        <f t="shared" si="6"/>
        <v>100</v>
      </c>
    </row>
    <row r="164" spans="1:8" ht="36.75" hidden="1" customHeight="1" x14ac:dyDescent="0.25">
      <c r="A164" s="199"/>
      <c r="B164" s="202"/>
      <c r="C164" s="76" t="s">
        <v>97</v>
      </c>
      <c r="D164" s="77" t="s">
        <v>32</v>
      </c>
      <c r="E164" s="101">
        <v>14</v>
      </c>
      <c r="F164" s="106">
        <v>15</v>
      </c>
      <c r="G164" s="59"/>
      <c r="H164" s="12">
        <f t="shared" si="6"/>
        <v>107.14285714285714</v>
      </c>
    </row>
    <row r="165" spans="1:8" ht="36.75" hidden="1" customHeight="1" x14ac:dyDescent="0.25">
      <c r="A165" s="199"/>
      <c r="B165" s="202"/>
      <c r="C165" s="83" t="s">
        <v>98</v>
      </c>
      <c r="D165" s="102" t="s">
        <v>31</v>
      </c>
      <c r="E165" s="101">
        <v>100</v>
      </c>
      <c r="F165" s="107">
        <v>100</v>
      </c>
      <c r="G165" s="60"/>
      <c r="H165" s="12">
        <f t="shared" si="6"/>
        <v>100</v>
      </c>
    </row>
    <row r="166" spans="1:8" ht="36.75" hidden="1" customHeight="1" x14ac:dyDescent="0.25">
      <c r="A166" s="199"/>
      <c r="B166" s="202"/>
      <c r="C166" s="83" t="s">
        <v>85</v>
      </c>
      <c r="D166" s="77" t="s">
        <v>31</v>
      </c>
      <c r="E166" s="101">
        <v>100</v>
      </c>
      <c r="F166" s="107">
        <v>100</v>
      </c>
      <c r="G166" s="60"/>
      <c r="H166" s="12">
        <f t="shared" si="6"/>
        <v>100</v>
      </c>
    </row>
    <row r="167" spans="1:8" ht="20.25" hidden="1" customHeight="1" x14ac:dyDescent="0.25">
      <c r="A167" s="199"/>
      <c r="B167" s="215"/>
      <c r="C167" s="93" t="s">
        <v>33</v>
      </c>
      <c r="D167" s="94"/>
      <c r="E167" s="93"/>
      <c r="F167" s="94"/>
      <c r="G167" s="57"/>
      <c r="H167" s="16">
        <f>(SUM(H163:H166))/4</f>
        <v>101.78571428571428</v>
      </c>
    </row>
    <row r="168" spans="1:8" ht="21.75" hidden="1" customHeight="1" x14ac:dyDescent="0.25">
      <c r="A168" s="199"/>
      <c r="B168" s="207" t="s">
        <v>39</v>
      </c>
      <c r="C168" s="76" t="s">
        <v>79</v>
      </c>
      <c r="D168" s="91" t="s">
        <v>32</v>
      </c>
      <c r="E168" s="84">
        <v>10.5</v>
      </c>
      <c r="F168" s="108">
        <f>18/2</f>
        <v>9</v>
      </c>
      <c r="G168" s="61"/>
      <c r="H168" s="12">
        <f t="shared" ref="H168:H191" si="7">F168/E168*100</f>
        <v>85.714285714285708</v>
      </c>
    </row>
    <row r="169" spans="1:8" ht="36" hidden="1" customHeight="1" x14ac:dyDescent="0.25">
      <c r="A169" s="199"/>
      <c r="B169" s="207"/>
      <c r="C169" s="83" t="s">
        <v>80</v>
      </c>
      <c r="D169" s="91" t="s">
        <v>31</v>
      </c>
      <c r="E169" s="84">
        <v>100</v>
      </c>
      <c r="F169" s="106">
        <v>93</v>
      </c>
      <c r="G169" s="59"/>
      <c r="H169" s="12">
        <f t="shared" si="7"/>
        <v>93</v>
      </c>
    </row>
    <row r="170" spans="1:8" ht="36" hidden="1" customHeight="1" x14ac:dyDescent="0.25">
      <c r="A170" s="199"/>
      <c r="B170" s="207"/>
      <c r="C170" s="83" t="s">
        <v>81</v>
      </c>
      <c r="D170" s="91" t="s">
        <v>31</v>
      </c>
      <c r="E170" s="84">
        <v>79</v>
      </c>
      <c r="F170" s="106">
        <v>79</v>
      </c>
      <c r="G170" s="59"/>
      <c r="H170" s="12">
        <f t="shared" si="7"/>
        <v>100</v>
      </c>
    </row>
    <row r="171" spans="1:8" ht="36" hidden="1" customHeight="1" x14ac:dyDescent="0.25">
      <c r="A171" s="199"/>
      <c r="B171" s="207"/>
      <c r="C171" s="83" t="s">
        <v>82</v>
      </c>
      <c r="D171" s="91" t="s">
        <v>31</v>
      </c>
      <c r="E171" s="84">
        <v>100</v>
      </c>
      <c r="F171" s="108">
        <v>93</v>
      </c>
      <c r="G171" s="61"/>
      <c r="H171" s="12">
        <f t="shared" si="7"/>
        <v>93</v>
      </c>
    </row>
    <row r="172" spans="1:8" ht="36" hidden="1" customHeight="1" x14ac:dyDescent="0.25">
      <c r="A172" s="199"/>
      <c r="B172" s="207"/>
      <c r="C172" s="83" t="s">
        <v>83</v>
      </c>
      <c r="D172" s="91" t="s">
        <v>31</v>
      </c>
      <c r="E172" s="84">
        <v>100</v>
      </c>
      <c r="F172" s="108">
        <v>100</v>
      </c>
      <c r="G172" s="61"/>
      <c r="H172" s="12">
        <f t="shared" si="7"/>
        <v>100</v>
      </c>
    </row>
    <row r="173" spans="1:8" ht="36" hidden="1" customHeight="1" x14ac:dyDescent="0.25">
      <c r="A173" s="199"/>
      <c r="B173" s="207"/>
      <c r="C173" s="83" t="s">
        <v>84</v>
      </c>
      <c r="D173" s="91" t="s">
        <v>31</v>
      </c>
      <c r="E173" s="84">
        <v>100</v>
      </c>
      <c r="F173" s="108">
        <v>100</v>
      </c>
      <c r="G173" s="61"/>
      <c r="H173" s="12">
        <f t="shared" si="7"/>
        <v>100</v>
      </c>
    </row>
    <row r="174" spans="1:8" ht="36" hidden="1" customHeight="1" x14ac:dyDescent="0.25">
      <c r="A174" s="199"/>
      <c r="B174" s="207"/>
      <c r="C174" s="83" t="s">
        <v>85</v>
      </c>
      <c r="D174" s="91" t="s">
        <v>31</v>
      </c>
      <c r="E174" s="84">
        <v>100</v>
      </c>
      <c r="F174" s="108">
        <v>100</v>
      </c>
      <c r="G174" s="61"/>
      <c r="H174" s="12">
        <f t="shared" si="7"/>
        <v>100</v>
      </c>
    </row>
    <row r="175" spans="1:8" ht="64.5" hidden="1" customHeight="1" x14ac:dyDescent="0.25">
      <c r="A175" s="199"/>
      <c r="B175" s="207"/>
      <c r="C175" s="83" t="s">
        <v>86</v>
      </c>
      <c r="D175" s="91" t="s">
        <v>31</v>
      </c>
      <c r="E175" s="84">
        <v>100</v>
      </c>
      <c r="F175" s="108">
        <v>100</v>
      </c>
      <c r="G175" s="61"/>
      <c r="H175" s="12">
        <f t="shared" si="7"/>
        <v>100</v>
      </c>
    </row>
    <row r="176" spans="1:8" ht="24.75" hidden="1" customHeight="1" x14ac:dyDescent="0.25">
      <c r="A176" s="199"/>
      <c r="B176" s="207"/>
      <c r="C176" s="93" t="s">
        <v>33</v>
      </c>
      <c r="D176" s="94"/>
      <c r="E176" s="93"/>
      <c r="F176" s="94"/>
      <c r="G176" s="32"/>
      <c r="H176" s="43">
        <f>(SUM(H168:H175))/8</f>
        <v>96.464285714285722</v>
      </c>
    </row>
    <row r="177" spans="1:8" ht="24.75" hidden="1" customHeight="1" x14ac:dyDescent="0.25">
      <c r="A177" s="199"/>
      <c r="B177" s="207" t="s">
        <v>40</v>
      </c>
      <c r="C177" s="76" t="s">
        <v>87</v>
      </c>
      <c r="D177" s="91" t="s">
        <v>32</v>
      </c>
      <c r="E177" s="84">
        <v>2.2999999999999998</v>
      </c>
      <c r="F177" s="106">
        <f>14/4</f>
        <v>3.5</v>
      </c>
      <c r="G177" s="59"/>
      <c r="H177" s="12">
        <f t="shared" si="7"/>
        <v>152.17391304347828</v>
      </c>
    </row>
    <row r="178" spans="1:8" ht="33.75" hidden="1" customHeight="1" x14ac:dyDescent="0.25">
      <c r="A178" s="199"/>
      <c r="B178" s="207"/>
      <c r="C178" s="83" t="s">
        <v>92</v>
      </c>
      <c r="D178" s="91" t="s">
        <v>31</v>
      </c>
      <c r="E178" s="84">
        <v>100</v>
      </c>
      <c r="F178" s="108">
        <v>100</v>
      </c>
      <c r="G178" s="61"/>
      <c r="H178" s="12">
        <f t="shared" si="7"/>
        <v>100</v>
      </c>
    </row>
    <row r="179" spans="1:8" ht="33.75" hidden="1" customHeight="1" x14ac:dyDescent="0.25">
      <c r="A179" s="199"/>
      <c r="B179" s="207"/>
      <c r="C179" s="83" t="s">
        <v>93</v>
      </c>
      <c r="D179" s="91" t="s">
        <v>31</v>
      </c>
      <c r="E179" s="84">
        <v>67</v>
      </c>
      <c r="F179" s="108">
        <v>67</v>
      </c>
      <c r="G179" s="61"/>
      <c r="H179" s="12">
        <f t="shared" si="7"/>
        <v>100</v>
      </c>
    </row>
    <row r="180" spans="1:8" ht="33.75" hidden="1" customHeight="1" x14ac:dyDescent="0.25">
      <c r="A180" s="199"/>
      <c r="B180" s="207"/>
      <c r="C180" s="83" t="s">
        <v>94</v>
      </c>
      <c r="D180" s="91" t="s">
        <v>31</v>
      </c>
      <c r="E180" s="84">
        <v>100</v>
      </c>
      <c r="F180" s="108">
        <v>100</v>
      </c>
      <c r="G180" s="61"/>
      <c r="H180" s="12">
        <f t="shared" si="7"/>
        <v>100</v>
      </c>
    </row>
    <row r="181" spans="1:8" ht="33.75" hidden="1" customHeight="1" x14ac:dyDescent="0.25">
      <c r="A181" s="199"/>
      <c r="B181" s="207"/>
      <c r="C181" s="83" t="s">
        <v>95</v>
      </c>
      <c r="D181" s="91" t="s">
        <v>31</v>
      </c>
      <c r="E181" s="84">
        <v>100</v>
      </c>
      <c r="F181" s="108">
        <v>100</v>
      </c>
      <c r="G181" s="61"/>
      <c r="H181" s="12">
        <f t="shared" si="7"/>
        <v>100</v>
      </c>
    </row>
    <row r="182" spans="1:8" ht="33.75" hidden="1" customHeight="1" x14ac:dyDescent="0.25">
      <c r="A182" s="199"/>
      <c r="B182" s="207"/>
      <c r="C182" s="83" t="s">
        <v>84</v>
      </c>
      <c r="D182" s="91" t="s">
        <v>31</v>
      </c>
      <c r="E182" s="84">
        <v>100</v>
      </c>
      <c r="F182" s="108">
        <v>100</v>
      </c>
      <c r="G182" s="61"/>
      <c r="H182" s="12">
        <f t="shared" si="7"/>
        <v>100</v>
      </c>
    </row>
    <row r="183" spans="1:8" ht="33.75" hidden="1" customHeight="1" x14ac:dyDescent="0.25">
      <c r="A183" s="199"/>
      <c r="B183" s="207"/>
      <c r="C183" s="83" t="s">
        <v>85</v>
      </c>
      <c r="D183" s="91" t="s">
        <v>31</v>
      </c>
      <c r="E183" s="84">
        <v>100</v>
      </c>
      <c r="F183" s="108">
        <v>100</v>
      </c>
      <c r="G183" s="61"/>
      <c r="H183" s="12">
        <f t="shared" si="7"/>
        <v>100</v>
      </c>
    </row>
    <row r="184" spans="1:8" ht="67.5" hidden="1" customHeight="1" x14ac:dyDescent="0.25">
      <c r="A184" s="199"/>
      <c r="B184" s="207"/>
      <c r="C184" s="83" t="s">
        <v>86</v>
      </c>
      <c r="D184" s="91" t="s">
        <v>31</v>
      </c>
      <c r="E184" s="84">
        <v>100</v>
      </c>
      <c r="F184" s="108">
        <v>100</v>
      </c>
      <c r="G184" s="61"/>
      <c r="H184" s="12">
        <f t="shared" si="7"/>
        <v>100</v>
      </c>
    </row>
    <row r="185" spans="1:8" ht="26.25" hidden="1" customHeight="1" x14ac:dyDescent="0.25">
      <c r="A185" s="199"/>
      <c r="B185" s="207"/>
      <c r="C185" s="93" t="s">
        <v>33</v>
      </c>
      <c r="D185" s="94"/>
      <c r="E185" s="93"/>
      <c r="F185" s="94"/>
      <c r="G185" s="32"/>
      <c r="H185" s="43">
        <f>(SUM(H177:H184))/8</f>
        <v>106.52173913043478</v>
      </c>
    </row>
    <row r="186" spans="1:8" ht="33.75" hidden="1" customHeight="1" x14ac:dyDescent="0.25">
      <c r="A186" s="199"/>
      <c r="B186" s="208" t="s">
        <v>65</v>
      </c>
      <c r="C186" s="99"/>
      <c r="D186" s="85"/>
      <c r="E186" s="84"/>
      <c r="F186" s="85"/>
      <c r="G186" s="51"/>
      <c r="H186" s="12"/>
    </row>
    <row r="187" spans="1:8" ht="28.5" hidden="1" customHeight="1" thickBot="1" x14ac:dyDescent="0.3">
      <c r="A187" s="200"/>
      <c r="B187" s="209"/>
      <c r="C187" s="79" t="s">
        <v>33</v>
      </c>
      <c r="D187" s="80"/>
      <c r="E187" s="79"/>
      <c r="F187" s="80"/>
      <c r="G187" s="49"/>
      <c r="H187" s="14"/>
    </row>
    <row r="188" spans="1:8" ht="34.5" hidden="1" customHeight="1" x14ac:dyDescent="0.25">
      <c r="A188" s="198" t="s">
        <v>51</v>
      </c>
      <c r="B188" s="201" t="s">
        <v>46</v>
      </c>
      <c r="C188" s="73" t="s">
        <v>96</v>
      </c>
      <c r="D188" s="74" t="s">
        <v>32</v>
      </c>
      <c r="E188" s="100">
        <v>6</v>
      </c>
      <c r="F188" s="91">
        <v>7</v>
      </c>
      <c r="G188" s="55">
        <v>6</v>
      </c>
      <c r="H188" s="15">
        <f t="shared" si="7"/>
        <v>116.66666666666667</v>
      </c>
    </row>
    <row r="189" spans="1:8" ht="34.5" hidden="1" customHeight="1" x14ac:dyDescent="0.25">
      <c r="A189" s="199"/>
      <c r="B189" s="202"/>
      <c r="C189" s="76" t="s">
        <v>97</v>
      </c>
      <c r="D189" s="77" t="s">
        <v>32</v>
      </c>
      <c r="E189" s="101">
        <v>19</v>
      </c>
      <c r="F189" s="91">
        <v>20</v>
      </c>
      <c r="G189" s="24">
        <v>19</v>
      </c>
      <c r="H189" s="12">
        <f t="shared" si="7"/>
        <v>105.26315789473684</v>
      </c>
    </row>
    <row r="190" spans="1:8" ht="34.5" hidden="1" customHeight="1" x14ac:dyDescent="0.25">
      <c r="A190" s="199"/>
      <c r="B190" s="202"/>
      <c r="C190" s="83" t="s">
        <v>98</v>
      </c>
      <c r="D190" s="102" t="s">
        <v>31</v>
      </c>
      <c r="E190" s="101">
        <v>94</v>
      </c>
      <c r="F190" s="103">
        <f>30/31*100</f>
        <v>96.774193548387103</v>
      </c>
      <c r="G190" s="56">
        <v>94</v>
      </c>
      <c r="H190" s="12">
        <f t="shared" si="7"/>
        <v>102.95126973232671</v>
      </c>
    </row>
    <row r="191" spans="1:8" ht="34.5" hidden="1" customHeight="1" x14ac:dyDescent="0.25">
      <c r="A191" s="199"/>
      <c r="B191" s="202"/>
      <c r="C191" s="83" t="s">
        <v>85</v>
      </c>
      <c r="D191" s="77" t="s">
        <v>31</v>
      </c>
      <c r="E191" s="101">
        <v>100</v>
      </c>
      <c r="F191" s="103">
        <v>100</v>
      </c>
      <c r="G191" s="56">
        <v>100</v>
      </c>
      <c r="H191" s="12">
        <f t="shared" si="7"/>
        <v>100</v>
      </c>
    </row>
    <row r="192" spans="1:8" ht="34.5" hidden="1" customHeight="1" x14ac:dyDescent="0.25">
      <c r="A192" s="199"/>
      <c r="B192" s="202"/>
      <c r="C192" s="83" t="s">
        <v>108</v>
      </c>
      <c r="D192" s="77" t="s">
        <v>32</v>
      </c>
      <c r="E192" s="101">
        <v>25</v>
      </c>
      <c r="F192" s="103" t="e">
        <f>К3!#REF!</f>
        <v>#REF!</v>
      </c>
      <c r="G192" s="56">
        <v>25</v>
      </c>
      <c r="H192" s="12"/>
    </row>
    <row r="193" spans="1:8" ht="29.25" hidden="1" customHeight="1" x14ac:dyDescent="0.25">
      <c r="A193" s="199"/>
      <c r="B193" s="215"/>
      <c r="C193" s="93" t="s">
        <v>33</v>
      </c>
      <c r="D193" s="94"/>
      <c r="E193" s="93"/>
      <c r="F193" s="94"/>
      <c r="G193" s="57"/>
      <c r="H193" s="16">
        <f>(SUM(H188:H191))/4</f>
        <v>106.22027357343255</v>
      </c>
    </row>
    <row r="194" spans="1:8" ht="26.25" hidden="1" customHeight="1" x14ac:dyDescent="0.25">
      <c r="A194" s="199"/>
      <c r="B194" s="207" t="s">
        <v>39</v>
      </c>
      <c r="C194" s="76" t="s">
        <v>79</v>
      </c>
      <c r="D194" s="91" t="s">
        <v>32</v>
      </c>
      <c r="E194" s="84">
        <v>4</v>
      </c>
      <c r="F194" s="92">
        <f>17/4</f>
        <v>4.25</v>
      </c>
      <c r="G194" s="52">
        <v>4.25</v>
      </c>
      <c r="H194" s="12">
        <f t="shared" ref="H194:H253" si="8">F194/E194*100</f>
        <v>106.25</v>
      </c>
    </row>
    <row r="195" spans="1:8" ht="33.75" hidden="1" customHeight="1" x14ac:dyDescent="0.25">
      <c r="A195" s="199"/>
      <c r="B195" s="207"/>
      <c r="C195" s="83" t="s">
        <v>80</v>
      </c>
      <c r="D195" s="91" t="s">
        <v>31</v>
      </c>
      <c r="E195" s="84">
        <v>100</v>
      </c>
      <c r="F195" s="91">
        <v>100</v>
      </c>
      <c r="G195" s="24">
        <v>100</v>
      </c>
      <c r="H195" s="12">
        <f t="shared" si="8"/>
        <v>100</v>
      </c>
    </row>
    <row r="196" spans="1:8" ht="33.75" hidden="1" customHeight="1" x14ac:dyDescent="0.25">
      <c r="A196" s="199"/>
      <c r="B196" s="207"/>
      <c r="C196" s="83" t="s">
        <v>81</v>
      </c>
      <c r="D196" s="91" t="s">
        <v>31</v>
      </c>
      <c r="E196" s="84">
        <v>100</v>
      </c>
      <c r="F196" s="91">
        <v>100</v>
      </c>
      <c r="G196" s="24">
        <v>100</v>
      </c>
      <c r="H196" s="12">
        <f t="shared" si="8"/>
        <v>100</v>
      </c>
    </row>
    <row r="197" spans="1:8" ht="33.75" hidden="1" customHeight="1" x14ac:dyDescent="0.25">
      <c r="A197" s="199"/>
      <c r="B197" s="207"/>
      <c r="C197" s="83" t="s">
        <v>82</v>
      </c>
      <c r="D197" s="91" t="s">
        <v>31</v>
      </c>
      <c r="E197" s="84">
        <v>100</v>
      </c>
      <c r="F197" s="92">
        <v>100</v>
      </c>
      <c r="G197" s="52">
        <v>100</v>
      </c>
      <c r="H197" s="12">
        <f t="shared" si="8"/>
        <v>100</v>
      </c>
    </row>
    <row r="198" spans="1:8" ht="33.75" hidden="1" customHeight="1" x14ac:dyDescent="0.25">
      <c r="A198" s="199"/>
      <c r="B198" s="207"/>
      <c r="C198" s="83" t="s">
        <v>83</v>
      </c>
      <c r="D198" s="91" t="s">
        <v>31</v>
      </c>
      <c r="E198" s="84">
        <v>100</v>
      </c>
      <c r="F198" s="92">
        <v>100</v>
      </c>
      <c r="G198" s="52">
        <v>100</v>
      </c>
      <c r="H198" s="12">
        <f t="shared" si="8"/>
        <v>100</v>
      </c>
    </row>
    <row r="199" spans="1:8" ht="33.75" hidden="1" customHeight="1" x14ac:dyDescent="0.25">
      <c r="A199" s="199"/>
      <c r="B199" s="207"/>
      <c r="C199" s="83" t="s">
        <v>84</v>
      </c>
      <c r="D199" s="91" t="s">
        <v>31</v>
      </c>
      <c r="E199" s="84">
        <v>100</v>
      </c>
      <c r="F199" s="92">
        <v>100</v>
      </c>
      <c r="G199" s="52">
        <v>100</v>
      </c>
      <c r="H199" s="12">
        <f t="shared" si="8"/>
        <v>100</v>
      </c>
    </row>
    <row r="200" spans="1:8" ht="33.75" hidden="1" customHeight="1" x14ac:dyDescent="0.25">
      <c r="A200" s="199"/>
      <c r="B200" s="207"/>
      <c r="C200" s="83" t="s">
        <v>85</v>
      </c>
      <c r="D200" s="91" t="s">
        <v>31</v>
      </c>
      <c r="E200" s="84">
        <v>100</v>
      </c>
      <c r="F200" s="92">
        <v>100</v>
      </c>
      <c r="G200" s="52">
        <v>100</v>
      </c>
      <c r="H200" s="12">
        <f t="shared" si="8"/>
        <v>100</v>
      </c>
    </row>
    <row r="201" spans="1:8" ht="67.5" hidden="1" customHeight="1" x14ac:dyDescent="0.25">
      <c r="A201" s="199"/>
      <c r="B201" s="207"/>
      <c r="C201" s="83" t="s">
        <v>86</v>
      </c>
      <c r="D201" s="91" t="s">
        <v>31</v>
      </c>
      <c r="E201" s="84">
        <v>100</v>
      </c>
      <c r="F201" s="92">
        <v>100</v>
      </c>
      <c r="G201" s="52">
        <v>0</v>
      </c>
      <c r="H201" s="12">
        <f t="shared" si="8"/>
        <v>100</v>
      </c>
    </row>
    <row r="202" spans="1:8" ht="37.5" hidden="1" customHeight="1" x14ac:dyDescent="0.25">
      <c r="A202" s="199"/>
      <c r="B202" s="207"/>
      <c r="C202" s="83" t="s">
        <v>108</v>
      </c>
      <c r="D202" s="91" t="s">
        <v>32</v>
      </c>
      <c r="E202" s="84" t="e">
        <f>К3!#REF!</f>
        <v>#REF!</v>
      </c>
      <c r="F202" s="92" t="e">
        <f>К3!#REF!</f>
        <v>#REF!</v>
      </c>
      <c r="G202" s="52">
        <v>16</v>
      </c>
      <c r="H202" s="64"/>
    </row>
    <row r="203" spans="1:8" ht="27" hidden="1" customHeight="1" x14ac:dyDescent="0.25">
      <c r="A203" s="199"/>
      <c r="B203" s="207"/>
      <c r="C203" s="93" t="s">
        <v>33</v>
      </c>
      <c r="D203" s="94"/>
      <c r="E203" s="93"/>
      <c r="F203" s="94"/>
      <c r="G203" s="32"/>
      <c r="H203" s="43">
        <f>(SUM(H194:H201))/8</f>
        <v>100.78125</v>
      </c>
    </row>
    <row r="204" spans="1:8" ht="23.25" hidden="1" customHeight="1" x14ac:dyDescent="0.25">
      <c r="A204" s="199"/>
      <c r="B204" s="207" t="s">
        <v>40</v>
      </c>
      <c r="C204" s="76" t="s">
        <v>87</v>
      </c>
      <c r="D204" s="91" t="s">
        <v>32</v>
      </c>
      <c r="E204" s="84">
        <v>6</v>
      </c>
      <c r="F204" s="91">
        <f>31/5</f>
        <v>6.2</v>
      </c>
      <c r="G204" s="24">
        <v>6.2</v>
      </c>
      <c r="H204" s="12">
        <f t="shared" si="8"/>
        <v>103.33333333333334</v>
      </c>
    </row>
    <row r="205" spans="1:8" ht="36" hidden="1" customHeight="1" x14ac:dyDescent="0.25">
      <c r="A205" s="199"/>
      <c r="B205" s="207"/>
      <c r="C205" s="83" t="s">
        <v>92</v>
      </c>
      <c r="D205" s="91" t="s">
        <v>31</v>
      </c>
      <c r="E205" s="84">
        <v>100</v>
      </c>
      <c r="F205" s="92">
        <v>100</v>
      </c>
      <c r="G205" s="52">
        <v>100</v>
      </c>
      <c r="H205" s="12">
        <f t="shared" si="8"/>
        <v>100</v>
      </c>
    </row>
    <row r="206" spans="1:8" ht="36" hidden="1" customHeight="1" x14ac:dyDescent="0.25">
      <c r="A206" s="199"/>
      <c r="B206" s="207"/>
      <c r="C206" s="83" t="s">
        <v>93</v>
      </c>
      <c r="D206" s="91" t="s">
        <v>31</v>
      </c>
      <c r="E206" s="84">
        <v>37</v>
      </c>
      <c r="F206" s="92">
        <v>37</v>
      </c>
      <c r="G206" s="52">
        <v>37</v>
      </c>
      <c r="H206" s="12">
        <f t="shared" si="8"/>
        <v>100</v>
      </c>
    </row>
    <row r="207" spans="1:8" ht="36" hidden="1" customHeight="1" x14ac:dyDescent="0.25">
      <c r="A207" s="199"/>
      <c r="B207" s="207"/>
      <c r="C207" s="83" t="s">
        <v>94</v>
      </c>
      <c r="D207" s="91" t="s">
        <v>31</v>
      </c>
      <c r="E207" s="84">
        <v>100</v>
      </c>
      <c r="F207" s="92">
        <v>100</v>
      </c>
      <c r="G207" s="52">
        <v>100</v>
      </c>
      <c r="H207" s="12">
        <f t="shared" si="8"/>
        <v>100</v>
      </c>
    </row>
    <row r="208" spans="1:8" ht="36" hidden="1" customHeight="1" x14ac:dyDescent="0.25">
      <c r="A208" s="199"/>
      <c r="B208" s="207"/>
      <c r="C208" s="83" t="s">
        <v>95</v>
      </c>
      <c r="D208" s="91" t="s">
        <v>31</v>
      </c>
      <c r="E208" s="84">
        <v>100</v>
      </c>
      <c r="F208" s="92">
        <v>100</v>
      </c>
      <c r="G208" s="52">
        <v>100</v>
      </c>
      <c r="H208" s="12">
        <f t="shared" si="8"/>
        <v>100</v>
      </c>
    </row>
    <row r="209" spans="1:8" ht="36" hidden="1" customHeight="1" x14ac:dyDescent="0.25">
      <c r="A209" s="199"/>
      <c r="B209" s="207"/>
      <c r="C209" s="83" t="s">
        <v>84</v>
      </c>
      <c r="D209" s="91" t="s">
        <v>31</v>
      </c>
      <c r="E209" s="84">
        <v>100</v>
      </c>
      <c r="F209" s="92">
        <v>100</v>
      </c>
      <c r="G209" s="52">
        <v>100</v>
      </c>
      <c r="H209" s="12">
        <f t="shared" si="8"/>
        <v>100</v>
      </c>
    </row>
    <row r="210" spans="1:8" ht="36" hidden="1" customHeight="1" x14ac:dyDescent="0.25">
      <c r="A210" s="199"/>
      <c r="B210" s="207"/>
      <c r="C210" s="83" t="s">
        <v>85</v>
      </c>
      <c r="D210" s="91" t="s">
        <v>31</v>
      </c>
      <c r="E210" s="84">
        <v>100</v>
      </c>
      <c r="F210" s="92">
        <v>100</v>
      </c>
      <c r="G210" s="52">
        <v>100</v>
      </c>
      <c r="H210" s="12">
        <f t="shared" si="8"/>
        <v>100</v>
      </c>
    </row>
    <row r="211" spans="1:8" ht="71.25" hidden="1" customHeight="1" x14ac:dyDescent="0.25">
      <c r="A211" s="199"/>
      <c r="B211" s="207"/>
      <c r="C211" s="83" t="s">
        <v>86</v>
      </c>
      <c r="D211" s="91" t="s">
        <v>31</v>
      </c>
      <c r="E211" s="84">
        <v>100</v>
      </c>
      <c r="F211" s="92">
        <v>100</v>
      </c>
      <c r="G211" s="52">
        <v>0</v>
      </c>
      <c r="H211" s="12">
        <f t="shared" si="8"/>
        <v>100</v>
      </c>
    </row>
    <row r="212" spans="1:8" ht="39.75" hidden="1" customHeight="1" x14ac:dyDescent="0.25">
      <c r="A212" s="199"/>
      <c r="B212" s="207"/>
      <c r="C212" s="83" t="s">
        <v>108</v>
      </c>
      <c r="D212" s="91" t="s">
        <v>32</v>
      </c>
      <c r="E212" s="84" t="e">
        <f>К3!#REF!</f>
        <v>#REF!</v>
      </c>
      <c r="F212" s="92" t="e">
        <f>К3!#REF!</f>
        <v>#REF!</v>
      </c>
      <c r="G212" s="52">
        <v>30</v>
      </c>
      <c r="H212" s="64"/>
    </row>
    <row r="213" spans="1:8" ht="30.75" hidden="1" customHeight="1" x14ac:dyDescent="0.25">
      <c r="A213" s="199"/>
      <c r="B213" s="207"/>
      <c r="C213" s="93" t="s">
        <v>33</v>
      </c>
      <c r="D213" s="94"/>
      <c r="E213" s="93"/>
      <c r="F213" s="94"/>
      <c r="G213" s="32"/>
      <c r="H213" s="43">
        <f>(SUM(H204:H211))/8</f>
        <v>100.41666666666667</v>
      </c>
    </row>
    <row r="214" spans="1:8" ht="25.5" hidden="1" customHeight="1" x14ac:dyDescent="0.25">
      <c r="A214" s="199"/>
      <c r="B214" s="211" t="s">
        <v>41</v>
      </c>
      <c r="C214" s="76" t="s">
        <v>87</v>
      </c>
      <c r="D214" s="91" t="s">
        <v>32</v>
      </c>
      <c r="E214" s="84">
        <v>2.5</v>
      </c>
      <c r="F214" s="92">
        <f>4/2</f>
        <v>2</v>
      </c>
      <c r="G214" s="52">
        <v>2</v>
      </c>
      <c r="H214" s="12">
        <f t="shared" si="8"/>
        <v>80</v>
      </c>
    </row>
    <row r="215" spans="1:8" ht="34.5" hidden="1" customHeight="1" x14ac:dyDescent="0.25">
      <c r="A215" s="199"/>
      <c r="B215" s="211"/>
      <c r="C215" s="76" t="s">
        <v>88</v>
      </c>
      <c r="D215" s="91" t="s">
        <v>31</v>
      </c>
      <c r="E215" s="84">
        <v>100</v>
      </c>
      <c r="F215" s="91">
        <v>100</v>
      </c>
      <c r="G215" s="24">
        <v>100</v>
      </c>
      <c r="H215" s="12">
        <f t="shared" si="8"/>
        <v>100</v>
      </c>
    </row>
    <row r="216" spans="1:8" ht="34.5" hidden="1" customHeight="1" x14ac:dyDescent="0.25">
      <c r="A216" s="199"/>
      <c r="B216" s="211"/>
      <c r="C216" s="83" t="s">
        <v>89</v>
      </c>
      <c r="D216" s="91" t="s">
        <v>31</v>
      </c>
      <c r="E216" s="84">
        <v>40</v>
      </c>
      <c r="F216" s="92">
        <v>40</v>
      </c>
      <c r="G216" s="52">
        <v>41.5</v>
      </c>
      <c r="H216" s="12">
        <f t="shared" si="8"/>
        <v>100</v>
      </c>
    </row>
    <row r="217" spans="1:8" ht="34.5" hidden="1" customHeight="1" x14ac:dyDescent="0.25">
      <c r="A217" s="199"/>
      <c r="B217" s="211"/>
      <c r="C217" s="83" t="s">
        <v>90</v>
      </c>
      <c r="D217" s="91" t="s">
        <v>31</v>
      </c>
      <c r="E217" s="84">
        <v>100</v>
      </c>
      <c r="F217" s="92">
        <v>100</v>
      </c>
      <c r="G217" s="52">
        <v>100</v>
      </c>
      <c r="H217" s="12">
        <f t="shared" si="8"/>
        <v>100</v>
      </c>
    </row>
    <row r="218" spans="1:8" ht="34.5" hidden="1" customHeight="1" x14ac:dyDescent="0.25">
      <c r="A218" s="199"/>
      <c r="B218" s="211"/>
      <c r="C218" s="83" t="s">
        <v>91</v>
      </c>
      <c r="D218" s="91" t="s">
        <v>31</v>
      </c>
      <c r="E218" s="84">
        <v>100</v>
      </c>
      <c r="F218" s="92">
        <v>100</v>
      </c>
      <c r="G218" s="52">
        <v>100</v>
      </c>
      <c r="H218" s="12">
        <f t="shared" si="8"/>
        <v>100</v>
      </c>
    </row>
    <row r="219" spans="1:8" ht="34.5" hidden="1" customHeight="1" x14ac:dyDescent="0.25">
      <c r="A219" s="199"/>
      <c r="B219" s="211"/>
      <c r="C219" s="83" t="s">
        <v>84</v>
      </c>
      <c r="D219" s="91" t="s">
        <v>31</v>
      </c>
      <c r="E219" s="84">
        <v>100</v>
      </c>
      <c r="F219" s="92">
        <v>100</v>
      </c>
      <c r="G219" s="52">
        <v>100</v>
      </c>
      <c r="H219" s="12">
        <f t="shared" si="8"/>
        <v>100</v>
      </c>
    </row>
    <row r="220" spans="1:8" ht="34.5" hidden="1" customHeight="1" x14ac:dyDescent="0.25">
      <c r="A220" s="199"/>
      <c r="B220" s="211"/>
      <c r="C220" s="83" t="s">
        <v>85</v>
      </c>
      <c r="D220" s="91" t="s">
        <v>31</v>
      </c>
      <c r="E220" s="84">
        <v>100</v>
      </c>
      <c r="F220" s="92">
        <v>100</v>
      </c>
      <c r="G220" s="52">
        <v>100</v>
      </c>
      <c r="H220" s="12">
        <f t="shared" si="8"/>
        <v>100</v>
      </c>
    </row>
    <row r="221" spans="1:8" ht="63" hidden="1" customHeight="1" x14ac:dyDescent="0.25">
      <c r="A221" s="199"/>
      <c r="B221" s="211"/>
      <c r="C221" s="83" t="s">
        <v>86</v>
      </c>
      <c r="D221" s="91" t="s">
        <v>31</v>
      </c>
      <c r="E221" s="84">
        <v>100</v>
      </c>
      <c r="F221" s="92">
        <v>100</v>
      </c>
      <c r="G221" s="52">
        <v>0</v>
      </c>
      <c r="H221" s="12">
        <f t="shared" si="8"/>
        <v>100</v>
      </c>
    </row>
    <row r="222" spans="1:8" ht="38.25" hidden="1" customHeight="1" x14ac:dyDescent="0.25">
      <c r="A222" s="199"/>
      <c r="B222" s="211"/>
      <c r="C222" s="83" t="s">
        <v>108</v>
      </c>
      <c r="D222" s="91" t="s">
        <v>32</v>
      </c>
      <c r="E222" s="84" t="e">
        <f>К3!#REF!</f>
        <v>#REF!</v>
      </c>
      <c r="F222" s="92" t="e">
        <f>К3!#REF!</f>
        <v>#REF!</v>
      </c>
      <c r="G222" s="52">
        <v>4</v>
      </c>
      <c r="H222" s="64"/>
    </row>
    <row r="223" spans="1:8" ht="31.5" hidden="1" customHeight="1" x14ac:dyDescent="0.25">
      <c r="A223" s="199"/>
      <c r="B223" s="211"/>
      <c r="C223" s="93" t="s">
        <v>33</v>
      </c>
      <c r="D223" s="94"/>
      <c r="E223" s="93"/>
      <c r="F223" s="94"/>
      <c r="G223" s="32"/>
      <c r="H223" s="43">
        <f>(SUM(H214:H221))/8</f>
        <v>97.5</v>
      </c>
    </row>
    <row r="224" spans="1:8" ht="34.5" hidden="1" customHeight="1" x14ac:dyDescent="0.25">
      <c r="A224" s="199"/>
      <c r="B224" s="208" t="s">
        <v>65</v>
      </c>
      <c r="C224" s="95"/>
      <c r="D224" s="96"/>
      <c r="E224" s="97" t="e">
        <f>К3!#REF!</f>
        <v>#REF!</v>
      </c>
      <c r="F224" s="96" t="e">
        <f>К3!#REF!</f>
        <v>#REF!</v>
      </c>
      <c r="G224" s="62">
        <v>8350</v>
      </c>
      <c r="H224" s="31"/>
    </row>
    <row r="225" spans="1:8" ht="37.5" hidden="1" customHeight="1" thickBot="1" x14ac:dyDescent="0.3">
      <c r="A225" s="200"/>
      <c r="B225" s="209"/>
      <c r="C225" s="79" t="s">
        <v>33</v>
      </c>
      <c r="D225" s="80"/>
      <c r="E225" s="79"/>
      <c r="F225" s="80"/>
      <c r="G225" s="49"/>
      <c r="H225" s="14"/>
    </row>
    <row r="226" spans="1:8" ht="24" hidden="1" customHeight="1" x14ac:dyDescent="0.25">
      <c r="A226" s="198" t="s">
        <v>53</v>
      </c>
      <c r="B226" s="201" t="s">
        <v>39</v>
      </c>
      <c r="C226" s="73" t="s">
        <v>79</v>
      </c>
      <c r="D226" s="74" t="s">
        <v>32</v>
      </c>
      <c r="E226" s="81">
        <v>6.7</v>
      </c>
      <c r="F226" s="92">
        <f>19/3</f>
        <v>6.333333333333333</v>
      </c>
      <c r="G226" s="53">
        <v>4.8</v>
      </c>
      <c r="H226" s="15">
        <f t="shared" si="8"/>
        <v>94.52736318407959</v>
      </c>
    </row>
    <row r="227" spans="1:8" ht="36" hidden="1" customHeight="1" x14ac:dyDescent="0.25">
      <c r="A227" s="199"/>
      <c r="B227" s="202"/>
      <c r="C227" s="83" t="s">
        <v>80</v>
      </c>
      <c r="D227" s="77" t="s">
        <v>31</v>
      </c>
      <c r="E227" s="84">
        <v>100</v>
      </c>
      <c r="F227" s="91">
        <v>100</v>
      </c>
      <c r="G227" s="24">
        <v>100</v>
      </c>
      <c r="H227" s="12">
        <f t="shared" si="8"/>
        <v>100</v>
      </c>
    </row>
    <row r="228" spans="1:8" ht="36" hidden="1" customHeight="1" x14ac:dyDescent="0.25">
      <c r="A228" s="199"/>
      <c r="B228" s="202"/>
      <c r="C228" s="83" t="s">
        <v>81</v>
      </c>
      <c r="D228" s="77" t="s">
        <v>31</v>
      </c>
      <c r="E228" s="84">
        <v>71</v>
      </c>
      <c r="F228" s="91">
        <v>71</v>
      </c>
      <c r="G228" s="24">
        <v>71</v>
      </c>
      <c r="H228" s="12">
        <f t="shared" si="8"/>
        <v>100</v>
      </c>
    </row>
    <row r="229" spans="1:8" ht="36" hidden="1" customHeight="1" x14ac:dyDescent="0.25">
      <c r="A229" s="199"/>
      <c r="B229" s="202"/>
      <c r="C229" s="83" t="s">
        <v>82</v>
      </c>
      <c r="D229" s="77" t="s">
        <v>31</v>
      </c>
      <c r="E229" s="84">
        <v>100</v>
      </c>
      <c r="F229" s="92">
        <v>100</v>
      </c>
      <c r="G229" s="52">
        <v>100</v>
      </c>
      <c r="H229" s="12">
        <f t="shared" si="8"/>
        <v>100</v>
      </c>
    </row>
    <row r="230" spans="1:8" ht="36" hidden="1" customHeight="1" x14ac:dyDescent="0.25">
      <c r="A230" s="199"/>
      <c r="B230" s="202"/>
      <c r="C230" s="83" t="s">
        <v>83</v>
      </c>
      <c r="D230" s="77" t="s">
        <v>31</v>
      </c>
      <c r="E230" s="84">
        <v>100</v>
      </c>
      <c r="F230" s="92">
        <v>100</v>
      </c>
      <c r="G230" s="52">
        <v>100</v>
      </c>
      <c r="H230" s="12">
        <f t="shared" si="8"/>
        <v>100</v>
      </c>
    </row>
    <row r="231" spans="1:8" ht="36" hidden="1" customHeight="1" x14ac:dyDescent="0.25">
      <c r="A231" s="199"/>
      <c r="B231" s="202"/>
      <c r="C231" s="83" t="s">
        <v>84</v>
      </c>
      <c r="D231" s="77" t="s">
        <v>31</v>
      </c>
      <c r="E231" s="84">
        <v>100</v>
      </c>
      <c r="F231" s="92">
        <v>100</v>
      </c>
      <c r="G231" s="52">
        <v>100</v>
      </c>
      <c r="H231" s="12">
        <f t="shared" si="8"/>
        <v>100</v>
      </c>
    </row>
    <row r="232" spans="1:8" ht="36" hidden="1" customHeight="1" x14ac:dyDescent="0.25">
      <c r="A232" s="199"/>
      <c r="B232" s="202"/>
      <c r="C232" s="83" t="s">
        <v>85</v>
      </c>
      <c r="D232" s="77" t="s">
        <v>31</v>
      </c>
      <c r="E232" s="84">
        <v>91.5</v>
      </c>
      <c r="F232" s="92">
        <v>90.9</v>
      </c>
      <c r="G232" s="52">
        <v>94.3</v>
      </c>
      <c r="H232" s="12">
        <f t="shared" si="8"/>
        <v>99.344262295081975</v>
      </c>
    </row>
    <row r="233" spans="1:8" ht="60" hidden="1" customHeight="1" x14ac:dyDescent="0.25">
      <c r="A233" s="199"/>
      <c r="B233" s="202"/>
      <c r="C233" s="83" t="s">
        <v>86</v>
      </c>
      <c r="D233" s="77" t="s">
        <v>31</v>
      </c>
      <c r="E233" s="84">
        <v>100</v>
      </c>
      <c r="F233" s="85">
        <v>100</v>
      </c>
      <c r="G233" s="51">
        <v>0</v>
      </c>
      <c r="H233" s="12">
        <f t="shared" si="8"/>
        <v>100</v>
      </c>
    </row>
    <row r="234" spans="1:8" ht="36" hidden="1" customHeight="1" x14ac:dyDescent="0.25">
      <c r="A234" s="199"/>
      <c r="B234" s="202"/>
      <c r="C234" s="86" t="s">
        <v>108</v>
      </c>
      <c r="D234" s="87" t="s">
        <v>32</v>
      </c>
      <c r="E234" s="88">
        <v>20</v>
      </c>
      <c r="F234" s="78">
        <v>20</v>
      </c>
      <c r="G234" s="48">
        <v>19</v>
      </c>
      <c r="H234" s="64">
        <f t="shared" si="8"/>
        <v>100</v>
      </c>
    </row>
    <row r="235" spans="1:8" ht="30" hidden="1" customHeight="1" x14ac:dyDescent="0.25">
      <c r="A235" s="199"/>
      <c r="B235" s="202"/>
      <c r="C235" s="89" t="s">
        <v>33</v>
      </c>
      <c r="D235" s="90"/>
      <c r="E235" s="89"/>
      <c r="F235" s="90"/>
      <c r="G235" s="33"/>
      <c r="H235" s="43">
        <f>(SUM(H226:H233))/8</f>
        <v>99.233953184895199</v>
      </c>
    </row>
    <row r="236" spans="1:8" ht="20.25" hidden="1" customHeight="1" x14ac:dyDescent="0.25">
      <c r="A236" s="199"/>
      <c r="B236" s="207" t="s">
        <v>40</v>
      </c>
      <c r="C236" s="76" t="s">
        <v>87</v>
      </c>
      <c r="D236" s="91" t="s">
        <v>32</v>
      </c>
      <c r="E236" s="84">
        <v>4.4000000000000004</v>
      </c>
      <c r="F236" s="91">
        <f>24/5</f>
        <v>4.8</v>
      </c>
      <c r="G236" s="24">
        <v>4.5</v>
      </c>
      <c r="H236" s="12">
        <f t="shared" si="8"/>
        <v>109.09090909090908</v>
      </c>
    </row>
    <row r="237" spans="1:8" ht="33.75" hidden="1" customHeight="1" x14ac:dyDescent="0.25">
      <c r="A237" s="199"/>
      <c r="B237" s="207"/>
      <c r="C237" s="83" t="s">
        <v>92</v>
      </c>
      <c r="D237" s="91" t="s">
        <v>31</v>
      </c>
      <c r="E237" s="84">
        <v>100</v>
      </c>
      <c r="F237" s="92">
        <v>100</v>
      </c>
      <c r="G237" s="52">
        <v>100</v>
      </c>
      <c r="H237" s="12">
        <f t="shared" si="8"/>
        <v>100</v>
      </c>
    </row>
    <row r="238" spans="1:8" ht="33.75" hidden="1" customHeight="1" x14ac:dyDescent="0.25">
      <c r="A238" s="199"/>
      <c r="B238" s="207"/>
      <c r="C238" s="83" t="s">
        <v>93</v>
      </c>
      <c r="D238" s="91" t="s">
        <v>31</v>
      </c>
      <c r="E238" s="84">
        <v>62</v>
      </c>
      <c r="F238" s="92">
        <v>62</v>
      </c>
      <c r="G238" s="52">
        <v>62</v>
      </c>
      <c r="H238" s="12">
        <f t="shared" si="8"/>
        <v>100</v>
      </c>
    </row>
    <row r="239" spans="1:8" ht="33.75" hidden="1" customHeight="1" x14ac:dyDescent="0.25">
      <c r="A239" s="199"/>
      <c r="B239" s="207"/>
      <c r="C239" s="83" t="s">
        <v>94</v>
      </c>
      <c r="D239" s="91" t="s">
        <v>31</v>
      </c>
      <c r="E239" s="84">
        <v>100</v>
      </c>
      <c r="F239" s="92">
        <v>100</v>
      </c>
      <c r="G239" s="52">
        <v>100</v>
      </c>
      <c r="H239" s="12">
        <f t="shared" si="8"/>
        <v>100</v>
      </c>
    </row>
    <row r="240" spans="1:8" ht="33.75" hidden="1" customHeight="1" x14ac:dyDescent="0.25">
      <c r="A240" s="199"/>
      <c r="B240" s="207"/>
      <c r="C240" s="83" t="s">
        <v>95</v>
      </c>
      <c r="D240" s="91" t="s">
        <v>31</v>
      </c>
      <c r="E240" s="84">
        <v>100</v>
      </c>
      <c r="F240" s="92">
        <v>100</v>
      </c>
      <c r="G240" s="52">
        <v>100</v>
      </c>
      <c r="H240" s="12">
        <f t="shared" si="8"/>
        <v>100</v>
      </c>
    </row>
    <row r="241" spans="1:8" ht="33.75" hidden="1" customHeight="1" x14ac:dyDescent="0.25">
      <c r="A241" s="199"/>
      <c r="B241" s="207"/>
      <c r="C241" s="83" t="s">
        <v>84</v>
      </c>
      <c r="D241" s="91" t="s">
        <v>31</v>
      </c>
      <c r="E241" s="84">
        <v>100</v>
      </c>
      <c r="F241" s="92">
        <v>100</v>
      </c>
      <c r="G241" s="52">
        <v>100</v>
      </c>
      <c r="H241" s="12">
        <f t="shared" si="8"/>
        <v>100</v>
      </c>
    </row>
    <row r="242" spans="1:8" ht="33.75" hidden="1" customHeight="1" x14ac:dyDescent="0.25">
      <c r="A242" s="199"/>
      <c r="B242" s="207"/>
      <c r="C242" s="83" t="s">
        <v>85</v>
      </c>
      <c r="D242" s="91" t="s">
        <v>31</v>
      </c>
      <c r="E242" s="84">
        <v>91.5</v>
      </c>
      <c r="F242" s="92">
        <v>90.9</v>
      </c>
      <c r="G242" s="52">
        <v>94.3</v>
      </c>
      <c r="H242" s="12">
        <f t="shared" si="8"/>
        <v>99.344262295081975</v>
      </c>
    </row>
    <row r="243" spans="1:8" ht="64.5" hidden="1" customHeight="1" x14ac:dyDescent="0.25">
      <c r="A243" s="199"/>
      <c r="B243" s="207"/>
      <c r="C243" s="83" t="s">
        <v>86</v>
      </c>
      <c r="D243" s="91" t="s">
        <v>31</v>
      </c>
      <c r="E243" s="84">
        <v>100</v>
      </c>
      <c r="F243" s="85">
        <v>100</v>
      </c>
      <c r="G243" s="51">
        <v>0</v>
      </c>
      <c r="H243" s="12">
        <f t="shared" si="8"/>
        <v>100</v>
      </c>
    </row>
    <row r="244" spans="1:8" ht="32.25" hidden="1" customHeight="1" x14ac:dyDescent="0.25">
      <c r="A244" s="199"/>
      <c r="B244" s="207"/>
      <c r="C244" s="83" t="s">
        <v>108</v>
      </c>
      <c r="D244" s="91" t="s">
        <v>32</v>
      </c>
      <c r="E244" s="84">
        <v>23</v>
      </c>
      <c r="F244" s="85" t="e">
        <f>К3!#REF!</f>
        <v>#REF!</v>
      </c>
      <c r="G244" s="51">
        <v>24</v>
      </c>
      <c r="H244" s="64"/>
    </row>
    <row r="245" spans="1:8" ht="20.25" hidden="1" customHeight="1" x14ac:dyDescent="0.25">
      <c r="A245" s="199"/>
      <c r="B245" s="207"/>
      <c r="C245" s="93" t="s">
        <v>33</v>
      </c>
      <c r="D245" s="94"/>
      <c r="E245" s="93"/>
      <c r="F245" s="94"/>
      <c r="G245" s="32"/>
      <c r="H245" s="43">
        <f>(SUM(H236:H243))/8</f>
        <v>101.05439642324887</v>
      </c>
    </row>
    <row r="246" spans="1:8" ht="24" hidden="1" customHeight="1" x14ac:dyDescent="0.25">
      <c r="A246" s="199"/>
      <c r="B246" s="211" t="s">
        <v>41</v>
      </c>
      <c r="C246" s="76" t="s">
        <v>87</v>
      </c>
      <c r="D246" s="91" t="s">
        <v>32</v>
      </c>
      <c r="E246" s="84">
        <v>4.5</v>
      </c>
      <c r="F246" s="92">
        <f>7/2</f>
        <v>3.5</v>
      </c>
      <c r="G246" s="52">
        <v>3.8</v>
      </c>
      <c r="H246" s="12">
        <f t="shared" si="8"/>
        <v>77.777777777777786</v>
      </c>
    </row>
    <row r="247" spans="1:8" ht="35.25" hidden="1" customHeight="1" x14ac:dyDescent="0.25">
      <c r="A247" s="199"/>
      <c r="B247" s="211"/>
      <c r="C247" s="76" t="s">
        <v>88</v>
      </c>
      <c r="D247" s="91" t="s">
        <v>31</v>
      </c>
      <c r="E247" s="84">
        <v>100</v>
      </c>
      <c r="F247" s="92">
        <f>-(1/7*100)+100</f>
        <v>85.714285714285722</v>
      </c>
      <c r="G247" s="52">
        <v>100</v>
      </c>
      <c r="H247" s="12">
        <f t="shared" si="8"/>
        <v>85.714285714285722</v>
      </c>
    </row>
    <row r="248" spans="1:8" ht="35.25" hidden="1" customHeight="1" x14ac:dyDescent="0.25">
      <c r="A248" s="199"/>
      <c r="B248" s="211"/>
      <c r="C248" s="83" t="s">
        <v>89</v>
      </c>
      <c r="D248" s="91" t="s">
        <v>31</v>
      </c>
      <c r="E248" s="84">
        <v>80</v>
      </c>
      <c r="F248" s="92">
        <v>80</v>
      </c>
      <c r="G248" s="52">
        <v>80</v>
      </c>
      <c r="H248" s="12">
        <f t="shared" si="8"/>
        <v>100</v>
      </c>
    </row>
    <row r="249" spans="1:8" ht="35.25" hidden="1" customHeight="1" x14ac:dyDescent="0.25">
      <c r="A249" s="199"/>
      <c r="B249" s="211"/>
      <c r="C249" s="83" t="s">
        <v>90</v>
      </c>
      <c r="D249" s="91" t="s">
        <v>31</v>
      </c>
      <c r="E249" s="84">
        <v>100</v>
      </c>
      <c r="F249" s="92">
        <v>100</v>
      </c>
      <c r="G249" s="52">
        <v>100</v>
      </c>
      <c r="H249" s="12">
        <f t="shared" si="8"/>
        <v>100</v>
      </c>
    </row>
    <row r="250" spans="1:8" ht="35.25" hidden="1" customHeight="1" x14ac:dyDescent="0.25">
      <c r="A250" s="199"/>
      <c r="B250" s="211"/>
      <c r="C250" s="83" t="s">
        <v>91</v>
      </c>
      <c r="D250" s="91" t="s">
        <v>31</v>
      </c>
      <c r="E250" s="84">
        <v>100</v>
      </c>
      <c r="F250" s="92">
        <v>100</v>
      </c>
      <c r="G250" s="52">
        <v>100</v>
      </c>
      <c r="H250" s="12">
        <f t="shared" si="8"/>
        <v>100</v>
      </c>
    </row>
    <row r="251" spans="1:8" ht="35.25" hidden="1" customHeight="1" x14ac:dyDescent="0.25">
      <c r="A251" s="199"/>
      <c r="B251" s="211"/>
      <c r="C251" s="83" t="s">
        <v>84</v>
      </c>
      <c r="D251" s="91" t="s">
        <v>31</v>
      </c>
      <c r="E251" s="84">
        <v>100</v>
      </c>
      <c r="F251" s="92">
        <v>100</v>
      </c>
      <c r="G251" s="52">
        <v>100</v>
      </c>
      <c r="H251" s="12">
        <f t="shared" si="8"/>
        <v>100</v>
      </c>
    </row>
    <row r="252" spans="1:8" ht="35.25" hidden="1" customHeight="1" x14ac:dyDescent="0.25">
      <c r="A252" s="199"/>
      <c r="B252" s="211"/>
      <c r="C252" s="83" t="s">
        <v>85</v>
      </c>
      <c r="D252" s="91" t="s">
        <v>31</v>
      </c>
      <c r="E252" s="84">
        <v>91.5</v>
      </c>
      <c r="F252" s="92">
        <v>90.9</v>
      </c>
      <c r="G252" s="52">
        <v>94.3</v>
      </c>
      <c r="H252" s="12">
        <f t="shared" si="8"/>
        <v>99.344262295081975</v>
      </c>
    </row>
    <row r="253" spans="1:8" ht="68.25" hidden="1" customHeight="1" x14ac:dyDescent="0.25">
      <c r="A253" s="199"/>
      <c r="B253" s="211"/>
      <c r="C253" s="83" t="s">
        <v>86</v>
      </c>
      <c r="D253" s="91" t="s">
        <v>31</v>
      </c>
      <c r="E253" s="84">
        <v>100</v>
      </c>
      <c r="F253" s="85">
        <v>100</v>
      </c>
      <c r="G253" s="51">
        <v>0</v>
      </c>
      <c r="H253" s="12">
        <f t="shared" si="8"/>
        <v>100</v>
      </c>
    </row>
    <row r="254" spans="1:8" ht="28.5" hidden="1" customHeight="1" x14ac:dyDescent="0.25">
      <c r="A254" s="199"/>
      <c r="B254" s="211"/>
      <c r="C254" s="83" t="s">
        <v>108</v>
      </c>
      <c r="D254" s="91" t="s">
        <v>32</v>
      </c>
      <c r="E254" s="84">
        <v>13</v>
      </c>
      <c r="F254" s="85" t="e">
        <f>К3!#REF!</f>
        <v>#REF!</v>
      </c>
      <c r="G254" s="51">
        <v>11</v>
      </c>
      <c r="H254" s="64"/>
    </row>
    <row r="255" spans="1:8" ht="20.25" hidden="1" customHeight="1" x14ac:dyDescent="0.25">
      <c r="A255" s="199"/>
      <c r="B255" s="211"/>
      <c r="C255" s="93" t="s">
        <v>33</v>
      </c>
      <c r="D255" s="94"/>
      <c r="E255" s="93"/>
      <c r="F255" s="94"/>
      <c r="G255" s="32"/>
      <c r="H255" s="43">
        <f>(SUM(H246:H253))/8</f>
        <v>95.354540723393185</v>
      </c>
    </row>
    <row r="256" spans="1:8" ht="20.25" hidden="1" customHeight="1" x14ac:dyDescent="0.25">
      <c r="A256" s="199"/>
      <c r="B256" s="208" t="s">
        <v>65</v>
      </c>
      <c r="C256" s="95"/>
      <c r="D256" s="96" t="s">
        <v>111</v>
      </c>
      <c r="E256" s="97" t="e">
        <f>К3!#REF!</f>
        <v>#REF!</v>
      </c>
      <c r="F256" s="96" t="e">
        <f>К3!#REF!</f>
        <v>#REF!</v>
      </c>
      <c r="G256" s="62">
        <v>12378</v>
      </c>
      <c r="H256" s="31"/>
    </row>
    <row r="257" spans="1:8" ht="20.25" hidden="1" customHeight="1" thickBot="1" x14ac:dyDescent="0.3">
      <c r="A257" s="200"/>
      <c r="B257" s="209"/>
      <c r="C257" s="79" t="s">
        <v>33</v>
      </c>
      <c r="D257" s="80"/>
      <c r="E257" s="79"/>
      <c r="F257" s="80"/>
      <c r="G257" s="49"/>
      <c r="H257" s="14"/>
    </row>
    <row r="258" spans="1:8" ht="20.25" hidden="1" customHeight="1" x14ac:dyDescent="0.25">
      <c r="A258" s="198" t="s">
        <v>100</v>
      </c>
      <c r="B258" s="201" t="s">
        <v>39</v>
      </c>
      <c r="C258" s="73" t="s">
        <v>79</v>
      </c>
      <c r="D258" s="74" t="s">
        <v>32</v>
      </c>
      <c r="E258" s="81">
        <v>7.3</v>
      </c>
      <c r="F258" s="92">
        <f>30/4</f>
        <v>7.5</v>
      </c>
      <c r="G258" s="53"/>
      <c r="H258" s="15">
        <f t="shared" ref="H258:H320" si="9">F258/E258*100</f>
        <v>102.73972602739727</v>
      </c>
    </row>
    <row r="259" spans="1:8" ht="31.5" hidden="1" customHeight="1" x14ac:dyDescent="0.25">
      <c r="A259" s="199"/>
      <c r="B259" s="202"/>
      <c r="C259" s="83" t="s">
        <v>80</v>
      </c>
      <c r="D259" s="77" t="s">
        <v>31</v>
      </c>
      <c r="E259" s="84">
        <v>100</v>
      </c>
      <c r="F259" s="91">
        <v>100</v>
      </c>
      <c r="G259" s="24"/>
      <c r="H259" s="12">
        <f t="shared" si="9"/>
        <v>100</v>
      </c>
    </row>
    <row r="260" spans="1:8" ht="31.5" hidden="1" customHeight="1" x14ac:dyDescent="0.25">
      <c r="A260" s="199"/>
      <c r="B260" s="202"/>
      <c r="C260" s="83" t="s">
        <v>81</v>
      </c>
      <c r="D260" s="77" t="s">
        <v>31</v>
      </c>
      <c r="E260" s="84">
        <v>71</v>
      </c>
      <c r="F260" s="91">
        <v>71</v>
      </c>
      <c r="G260" s="24"/>
      <c r="H260" s="12">
        <f t="shared" si="9"/>
        <v>100</v>
      </c>
    </row>
    <row r="261" spans="1:8" ht="31.5" hidden="1" customHeight="1" x14ac:dyDescent="0.25">
      <c r="A261" s="199"/>
      <c r="B261" s="202"/>
      <c r="C261" s="83" t="s">
        <v>82</v>
      </c>
      <c r="D261" s="77" t="s">
        <v>31</v>
      </c>
      <c r="E261" s="84">
        <v>100</v>
      </c>
      <c r="F261" s="92">
        <v>100</v>
      </c>
      <c r="G261" s="52"/>
      <c r="H261" s="12">
        <f t="shared" si="9"/>
        <v>100</v>
      </c>
    </row>
    <row r="262" spans="1:8" ht="31.5" hidden="1" customHeight="1" x14ac:dyDescent="0.25">
      <c r="A262" s="199"/>
      <c r="B262" s="202"/>
      <c r="C262" s="83" t="s">
        <v>83</v>
      </c>
      <c r="D262" s="77" t="s">
        <v>31</v>
      </c>
      <c r="E262" s="84">
        <v>100</v>
      </c>
      <c r="F262" s="92">
        <v>100</v>
      </c>
      <c r="G262" s="52"/>
      <c r="H262" s="12">
        <f t="shared" si="9"/>
        <v>100</v>
      </c>
    </row>
    <row r="263" spans="1:8" ht="31.5" hidden="1" customHeight="1" x14ac:dyDescent="0.25">
      <c r="A263" s="199"/>
      <c r="B263" s="202"/>
      <c r="C263" s="83" t="s">
        <v>84</v>
      </c>
      <c r="D263" s="77" t="s">
        <v>31</v>
      </c>
      <c r="E263" s="84">
        <v>100</v>
      </c>
      <c r="F263" s="92">
        <v>100</v>
      </c>
      <c r="G263" s="52"/>
      <c r="H263" s="12">
        <f t="shared" si="9"/>
        <v>100</v>
      </c>
    </row>
    <row r="264" spans="1:8" ht="31.5" hidden="1" customHeight="1" x14ac:dyDescent="0.25">
      <c r="A264" s="199"/>
      <c r="B264" s="202"/>
      <c r="C264" s="83" t="s">
        <v>85</v>
      </c>
      <c r="D264" s="77" t="s">
        <v>31</v>
      </c>
      <c r="E264" s="84">
        <v>100</v>
      </c>
      <c r="F264" s="92">
        <v>83</v>
      </c>
      <c r="G264" s="52"/>
      <c r="H264" s="12">
        <f t="shared" si="9"/>
        <v>83</v>
      </c>
    </row>
    <row r="265" spans="1:8" ht="67.5" hidden="1" customHeight="1" x14ac:dyDescent="0.25">
      <c r="A265" s="199"/>
      <c r="B265" s="202"/>
      <c r="C265" s="83" t="s">
        <v>86</v>
      </c>
      <c r="D265" s="77" t="s">
        <v>31</v>
      </c>
      <c r="E265" s="84">
        <v>100</v>
      </c>
      <c r="F265" s="85">
        <v>100</v>
      </c>
      <c r="G265" s="51"/>
      <c r="H265" s="12">
        <f t="shared" si="9"/>
        <v>100</v>
      </c>
    </row>
    <row r="266" spans="1:8" ht="20.25" hidden="1" customHeight="1" x14ac:dyDescent="0.25">
      <c r="A266" s="199"/>
      <c r="B266" s="202"/>
      <c r="C266" s="89" t="s">
        <v>33</v>
      </c>
      <c r="D266" s="90"/>
      <c r="E266" s="89"/>
      <c r="F266" s="90"/>
      <c r="G266" s="33"/>
      <c r="H266" s="43">
        <f>(SUM(H258:H265))/8</f>
        <v>98.217465753424662</v>
      </c>
    </row>
    <row r="267" spans="1:8" ht="23.25" hidden="1" customHeight="1" x14ac:dyDescent="0.25">
      <c r="A267" s="199"/>
      <c r="B267" s="207" t="s">
        <v>40</v>
      </c>
      <c r="C267" s="76" t="s">
        <v>87</v>
      </c>
      <c r="D267" s="91" t="s">
        <v>32</v>
      </c>
      <c r="E267" s="84">
        <v>4.4000000000000004</v>
      </c>
      <c r="F267" s="92">
        <f>25/5</f>
        <v>5</v>
      </c>
      <c r="G267" s="52"/>
      <c r="H267" s="12">
        <f t="shared" si="9"/>
        <v>113.63636363636363</v>
      </c>
    </row>
    <row r="268" spans="1:8" ht="33.75" hidden="1" customHeight="1" x14ac:dyDescent="0.25">
      <c r="A268" s="199"/>
      <c r="B268" s="207"/>
      <c r="C268" s="83" t="s">
        <v>92</v>
      </c>
      <c r="D268" s="91" t="s">
        <v>31</v>
      </c>
      <c r="E268" s="84">
        <v>100</v>
      </c>
      <c r="F268" s="92">
        <v>100</v>
      </c>
      <c r="G268" s="52"/>
      <c r="H268" s="12">
        <f t="shared" si="9"/>
        <v>100</v>
      </c>
    </row>
    <row r="269" spans="1:8" ht="33.75" hidden="1" customHeight="1" x14ac:dyDescent="0.25">
      <c r="A269" s="199"/>
      <c r="B269" s="207"/>
      <c r="C269" s="83" t="s">
        <v>93</v>
      </c>
      <c r="D269" s="91" t="s">
        <v>31</v>
      </c>
      <c r="E269" s="84">
        <v>48</v>
      </c>
      <c r="F269" s="92">
        <v>48</v>
      </c>
      <c r="G269" s="52"/>
      <c r="H269" s="12">
        <f t="shared" si="9"/>
        <v>100</v>
      </c>
    </row>
    <row r="270" spans="1:8" ht="33.75" hidden="1" customHeight="1" x14ac:dyDescent="0.25">
      <c r="A270" s="199"/>
      <c r="B270" s="207"/>
      <c r="C270" s="83" t="s">
        <v>94</v>
      </c>
      <c r="D270" s="91" t="s">
        <v>31</v>
      </c>
      <c r="E270" s="84">
        <v>100</v>
      </c>
      <c r="F270" s="92">
        <v>100</v>
      </c>
      <c r="G270" s="52"/>
      <c r="H270" s="12">
        <f t="shared" si="9"/>
        <v>100</v>
      </c>
    </row>
    <row r="271" spans="1:8" ht="33.75" hidden="1" customHeight="1" x14ac:dyDescent="0.25">
      <c r="A271" s="199"/>
      <c r="B271" s="207"/>
      <c r="C271" s="83" t="s">
        <v>95</v>
      </c>
      <c r="D271" s="91" t="s">
        <v>31</v>
      </c>
      <c r="E271" s="84">
        <v>100</v>
      </c>
      <c r="F271" s="92">
        <v>100</v>
      </c>
      <c r="G271" s="52"/>
      <c r="H271" s="12">
        <f t="shared" si="9"/>
        <v>100</v>
      </c>
    </row>
    <row r="272" spans="1:8" ht="33.75" hidden="1" customHeight="1" x14ac:dyDescent="0.25">
      <c r="A272" s="199"/>
      <c r="B272" s="207"/>
      <c r="C272" s="83" t="s">
        <v>84</v>
      </c>
      <c r="D272" s="91" t="s">
        <v>31</v>
      </c>
      <c r="E272" s="84">
        <v>100</v>
      </c>
      <c r="F272" s="92">
        <v>100</v>
      </c>
      <c r="G272" s="52"/>
      <c r="H272" s="12">
        <f t="shared" si="9"/>
        <v>100</v>
      </c>
    </row>
    <row r="273" spans="1:8" ht="33.75" hidden="1" customHeight="1" x14ac:dyDescent="0.25">
      <c r="A273" s="199"/>
      <c r="B273" s="207"/>
      <c r="C273" s="83" t="s">
        <v>85</v>
      </c>
      <c r="D273" s="91" t="s">
        <v>31</v>
      </c>
      <c r="E273" s="84">
        <v>100</v>
      </c>
      <c r="F273" s="92">
        <v>83</v>
      </c>
      <c r="G273" s="52"/>
      <c r="H273" s="12">
        <f t="shared" si="9"/>
        <v>83</v>
      </c>
    </row>
    <row r="274" spans="1:8" ht="63.75" hidden="1" customHeight="1" x14ac:dyDescent="0.25">
      <c r="A274" s="199"/>
      <c r="B274" s="207"/>
      <c r="C274" s="83" t="s">
        <v>86</v>
      </c>
      <c r="D274" s="91" t="s">
        <v>31</v>
      </c>
      <c r="E274" s="84">
        <v>100</v>
      </c>
      <c r="F274" s="85">
        <v>100</v>
      </c>
      <c r="G274" s="51"/>
      <c r="H274" s="12">
        <f t="shared" si="9"/>
        <v>100</v>
      </c>
    </row>
    <row r="275" spans="1:8" ht="24.75" hidden="1" customHeight="1" x14ac:dyDescent="0.25">
      <c r="A275" s="199"/>
      <c r="B275" s="207"/>
      <c r="C275" s="93" t="s">
        <v>33</v>
      </c>
      <c r="D275" s="94"/>
      <c r="E275" s="93"/>
      <c r="F275" s="94"/>
      <c r="G275" s="32"/>
      <c r="H275" s="43">
        <f>(SUM(H267:H274))/8</f>
        <v>99.579545454545453</v>
      </c>
    </row>
    <row r="276" spans="1:8" ht="27" hidden="1" customHeight="1" x14ac:dyDescent="0.25">
      <c r="A276" s="199"/>
      <c r="B276" s="211" t="s">
        <v>41</v>
      </c>
      <c r="C276" s="76" t="s">
        <v>87</v>
      </c>
      <c r="D276" s="91" t="s">
        <v>32</v>
      </c>
      <c r="E276" s="84">
        <v>3</v>
      </c>
      <c r="F276" s="92">
        <f>6/2</f>
        <v>3</v>
      </c>
      <c r="G276" s="52"/>
      <c r="H276" s="12">
        <f t="shared" si="9"/>
        <v>100</v>
      </c>
    </row>
    <row r="277" spans="1:8" ht="33" hidden="1" customHeight="1" x14ac:dyDescent="0.25">
      <c r="A277" s="199"/>
      <c r="B277" s="211"/>
      <c r="C277" s="76" t="s">
        <v>88</v>
      </c>
      <c r="D277" s="91" t="s">
        <v>31</v>
      </c>
      <c r="E277" s="84">
        <v>100</v>
      </c>
      <c r="F277" s="91">
        <v>100</v>
      </c>
      <c r="G277" s="24"/>
      <c r="H277" s="12">
        <f t="shared" si="9"/>
        <v>100</v>
      </c>
    </row>
    <row r="278" spans="1:8" ht="33" hidden="1" customHeight="1" x14ac:dyDescent="0.25">
      <c r="A278" s="199"/>
      <c r="B278" s="211"/>
      <c r="C278" s="83" t="s">
        <v>89</v>
      </c>
      <c r="D278" s="91" t="s">
        <v>31</v>
      </c>
      <c r="E278" s="84">
        <v>33</v>
      </c>
      <c r="F278" s="92">
        <v>33</v>
      </c>
      <c r="G278" s="52"/>
      <c r="H278" s="12">
        <f t="shared" si="9"/>
        <v>100</v>
      </c>
    </row>
    <row r="279" spans="1:8" ht="33" hidden="1" customHeight="1" x14ac:dyDescent="0.25">
      <c r="A279" s="199"/>
      <c r="B279" s="211"/>
      <c r="C279" s="83" t="s">
        <v>90</v>
      </c>
      <c r="D279" s="91" t="s">
        <v>31</v>
      </c>
      <c r="E279" s="84">
        <v>100</v>
      </c>
      <c r="F279" s="92">
        <v>83</v>
      </c>
      <c r="G279" s="52"/>
      <c r="H279" s="12">
        <f t="shared" si="9"/>
        <v>83</v>
      </c>
    </row>
    <row r="280" spans="1:8" ht="33" hidden="1" customHeight="1" x14ac:dyDescent="0.25">
      <c r="A280" s="199"/>
      <c r="B280" s="211"/>
      <c r="C280" s="83" t="s">
        <v>91</v>
      </c>
      <c r="D280" s="91" t="s">
        <v>31</v>
      </c>
      <c r="E280" s="84">
        <v>100</v>
      </c>
      <c r="F280" s="92">
        <v>100</v>
      </c>
      <c r="G280" s="52"/>
      <c r="H280" s="12">
        <f t="shared" si="9"/>
        <v>100</v>
      </c>
    </row>
    <row r="281" spans="1:8" ht="33" hidden="1" customHeight="1" x14ac:dyDescent="0.25">
      <c r="A281" s="199"/>
      <c r="B281" s="211"/>
      <c r="C281" s="83" t="s">
        <v>84</v>
      </c>
      <c r="D281" s="91" t="s">
        <v>31</v>
      </c>
      <c r="E281" s="84">
        <v>100</v>
      </c>
      <c r="F281" s="92">
        <v>100</v>
      </c>
      <c r="G281" s="52"/>
      <c r="H281" s="12">
        <f t="shared" si="9"/>
        <v>100</v>
      </c>
    </row>
    <row r="282" spans="1:8" ht="33" hidden="1" customHeight="1" x14ac:dyDescent="0.25">
      <c r="A282" s="199"/>
      <c r="B282" s="211"/>
      <c r="C282" s="83" t="s">
        <v>85</v>
      </c>
      <c r="D282" s="91" t="s">
        <v>31</v>
      </c>
      <c r="E282" s="84">
        <v>100</v>
      </c>
      <c r="F282" s="92">
        <v>83</v>
      </c>
      <c r="G282" s="52"/>
      <c r="H282" s="12">
        <f t="shared" si="9"/>
        <v>83</v>
      </c>
    </row>
    <row r="283" spans="1:8" ht="65.25" hidden="1" customHeight="1" x14ac:dyDescent="0.25">
      <c r="A283" s="199"/>
      <c r="B283" s="211"/>
      <c r="C283" s="83" t="s">
        <v>86</v>
      </c>
      <c r="D283" s="91" t="s">
        <v>31</v>
      </c>
      <c r="E283" s="84">
        <v>100</v>
      </c>
      <c r="F283" s="85">
        <v>100</v>
      </c>
      <c r="G283" s="51"/>
      <c r="H283" s="12">
        <f t="shared" si="9"/>
        <v>100</v>
      </c>
    </row>
    <row r="284" spans="1:8" ht="29.25" hidden="1" customHeight="1" x14ac:dyDescent="0.25">
      <c r="A284" s="199"/>
      <c r="B284" s="211"/>
      <c r="C284" s="93" t="s">
        <v>33</v>
      </c>
      <c r="D284" s="94"/>
      <c r="E284" s="93"/>
      <c r="F284" s="94"/>
      <c r="G284" s="32"/>
      <c r="H284" s="43">
        <f>(SUM(H276:H283))/8</f>
        <v>95.75</v>
      </c>
    </row>
    <row r="285" spans="1:8" ht="28.5" hidden="1" customHeight="1" x14ac:dyDescent="0.25">
      <c r="A285" s="199"/>
      <c r="B285" s="208" t="s">
        <v>65</v>
      </c>
      <c r="C285" s="95"/>
      <c r="D285" s="96"/>
      <c r="E285" s="97"/>
      <c r="F285" s="96"/>
      <c r="G285" s="62"/>
      <c r="H285" s="31"/>
    </row>
    <row r="286" spans="1:8" ht="28.5" hidden="1" customHeight="1" thickBot="1" x14ac:dyDescent="0.3">
      <c r="A286" s="200"/>
      <c r="B286" s="209"/>
      <c r="C286" s="79" t="s">
        <v>33</v>
      </c>
      <c r="D286" s="80"/>
      <c r="E286" s="79"/>
      <c r="F286" s="80"/>
      <c r="G286" s="49"/>
      <c r="H286" s="14"/>
    </row>
    <row r="287" spans="1:8" ht="33.75" hidden="1" customHeight="1" x14ac:dyDescent="0.25">
      <c r="A287" s="198" t="s">
        <v>48</v>
      </c>
      <c r="B287" s="201" t="s">
        <v>46</v>
      </c>
      <c r="C287" s="73" t="s">
        <v>96</v>
      </c>
      <c r="D287" s="74" t="s">
        <v>32</v>
      </c>
      <c r="E287" s="100">
        <v>8</v>
      </c>
      <c r="F287" s="91">
        <v>8</v>
      </c>
      <c r="G287" s="55">
        <v>10</v>
      </c>
      <c r="H287" s="15">
        <f t="shared" si="9"/>
        <v>100</v>
      </c>
    </row>
    <row r="288" spans="1:8" ht="33.75" hidden="1" customHeight="1" x14ac:dyDescent="0.25">
      <c r="A288" s="199"/>
      <c r="B288" s="202"/>
      <c r="C288" s="76" t="s">
        <v>97</v>
      </c>
      <c r="D288" s="77" t="s">
        <v>32</v>
      </c>
      <c r="E288" s="101">
        <v>17</v>
      </c>
      <c r="F288" s="91">
        <v>16</v>
      </c>
      <c r="G288" s="24">
        <v>12</v>
      </c>
      <c r="H288" s="12">
        <f t="shared" si="9"/>
        <v>94.117647058823522</v>
      </c>
    </row>
    <row r="289" spans="1:8" ht="33.75" hidden="1" customHeight="1" x14ac:dyDescent="0.25">
      <c r="A289" s="199"/>
      <c r="B289" s="202"/>
      <c r="C289" s="83" t="s">
        <v>98</v>
      </c>
      <c r="D289" s="102" t="s">
        <v>31</v>
      </c>
      <c r="E289" s="101">
        <v>83.3</v>
      </c>
      <c r="F289" s="103">
        <f>20/24*100</f>
        <v>83.333333333333343</v>
      </c>
      <c r="G289" s="56">
        <v>83.7</v>
      </c>
      <c r="H289" s="12">
        <f t="shared" si="9"/>
        <v>100.04001600640258</v>
      </c>
    </row>
    <row r="290" spans="1:8" ht="33.75" hidden="1" customHeight="1" x14ac:dyDescent="0.25">
      <c r="A290" s="199"/>
      <c r="B290" s="202"/>
      <c r="C290" s="83" t="s">
        <v>85</v>
      </c>
      <c r="D290" s="77" t="s">
        <v>31</v>
      </c>
      <c r="E290" s="101">
        <v>100</v>
      </c>
      <c r="F290" s="103">
        <v>100</v>
      </c>
      <c r="G290" s="56">
        <v>100</v>
      </c>
      <c r="H290" s="12">
        <f t="shared" si="9"/>
        <v>100</v>
      </c>
    </row>
    <row r="291" spans="1:8" ht="33.75" hidden="1" customHeight="1" x14ac:dyDescent="0.25">
      <c r="A291" s="199"/>
      <c r="B291" s="202"/>
      <c r="C291" s="83" t="s">
        <v>108</v>
      </c>
      <c r="D291" s="77" t="s">
        <v>32</v>
      </c>
      <c r="E291" s="101" t="e">
        <f>К3!#REF!</f>
        <v>#REF!</v>
      </c>
      <c r="F291" s="103">
        <v>22</v>
      </c>
      <c r="G291" s="56">
        <v>22</v>
      </c>
      <c r="H291" s="12"/>
    </row>
    <row r="292" spans="1:8" ht="22.5" hidden="1" customHeight="1" x14ac:dyDescent="0.25">
      <c r="A292" s="199"/>
      <c r="B292" s="215"/>
      <c r="C292" s="93" t="s">
        <v>33</v>
      </c>
      <c r="D292" s="94"/>
      <c r="E292" s="93"/>
      <c r="F292" s="94"/>
      <c r="G292" s="57"/>
      <c r="H292" s="16">
        <f>(SUM(H287:H290))/4</f>
        <v>98.539415766306533</v>
      </c>
    </row>
    <row r="293" spans="1:8" ht="22.5" hidden="1" customHeight="1" x14ac:dyDescent="0.25">
      <c r="A293" s="199"/>
      <c r="B293" s="207" t="s">
        <v>39</v>
      </c>
      <c r="C293" s="76" t="s">
        <v>79</v>
      </c>
      <c r="D293" s="91" t="s">
        <v>32</v>
      </c>
      <c r="E293" s="84">
        <v>7.5</v>
      </c>
      <c r="F293" s="92">
        <f>16/2</f>
        <v>8</v>
      </c>
      <c r="G293" s="52">
        <v>7</v>
      </c>
      <c r="H293" s="12">
        <f t="shared" si="9"/>
        <v>106.66666666666667</v>
      </c>
    </row>
    <row r="294" spans="1:8" ht="36.75" hidden="1" customHeight="1" x14ac:dyDescent="0.25">
      <c r="A294" s="199"/>
      <c r="B294" s="207"/>
      <c r="C294" s="83" t="s">
        <v>80</v>
      </c>
      <c r="D294" s="91" t="s">
        <v>31</v>
      </c>
      <c r="E294" s="84">
        <v>100</v>
      </c>
      <c r="F294" s="91">
        <v>100</v>
      </c>
      <c r="G294" s="24">
        <v>100</v>
      </c>
      <c r="H294" s="12">
        <f t="shared" si="9"/>
        <v>100</v>
      </c>
    </row>
    <row r="295" spans="1:8" ht="36.75" hidden="1" customHeight="1" x14ac:dyDescent="0.25">
      <c r="A295" s="199"/>
      <c r="B295" s="207"/>
      <c r="C295" s="83" t="s">
        <v>81</v>
      </c>
      <c r="D295" s="91" t="s">
        <v>31</v>
      </c>
      <c r="E295" s="84">
        <v>90</v>
      </c>
      <c r="F295" s="91">
        <v>90</v>
      </c>
      <c r="G295" s="24">
        <v>90</v>
      </c>
      <c r="H295" s="12">
        <f t="shared" si="9"/>
        <v>100</v>
      </c>
    </row>
    <row r="296" spans="1:8" ht="36.75" hidden="1" customHeight="1" x14ac:dyDescent="0.25">
      <c r="A296" s="199"/>
      <c r="B296" s="207"/>
      <c r="C296" s="83" t="s">
        <v>82</v>
      </c>
      <c r="D296" s="91" t="s">
        <v>31</v>
      </c>
      <c r="E296" s="84">
        <v>100</v>
      </c>
      <c r="F296" s="92">
        <v>100</v>
      </c>
      <c r="G296" s="52">
        <v>100</v>
      </c>
      <c r="H296" s="12">
        <f t="shared" si="9"/>
        <v>100</v>
      </c>
    </row>
    <row r="297" spans="1:8" ht="36.75" hidden="1" customHeight="1" x14ac:dyDescent="0.25">
      <c r="A297" s="199"/>
      <c r="B297" s="207"/>
      <c r="C297" s="83" t="s">
        <v>83</v>
      </c>
      <c r="D297" s="91" t="s">
        <v>31</v>
      </c>
      <c r="E297" s="84">
        <v>100</v>
      </c>
      <c r="F297" s="92">
        <v>100</v>
      </c>
      <c r="G297" s="52">
        <v>100</v>
      </c>
      <c r="H297" s="12">
        <f t="shared" si="9"/>
        <v>100</v>
      </c>
    </row>
    <row r="298" spans="1:8" ht="36.75" hidden="1" customHeight="1" x14ac:dyDescent="0.25">
      <c r="A298" s="199"/>
      <c r="B298" s="207"/>
      <c r="C298" s="83" t="s">
        <v>84</v>
      </c>
      <c r="D298" s="91" t="s">
        <v>31</v>
      </c>
      <c r="E298" s="84">
        <v>100</v>
      </c>
      <c r="F298" s="92">
        <v>100</v>
      </c>
      <c r="G298" s="52">
        <v>100</v>
      </c>
      <c r="H298" s="12">
        <f t="shared" si="9"/>
        <v>100</v>
      </c>
    </row>
    <row r="299" spans="1:8" ht="36.75" hidden="1" customHeight="1" x14ac:dyDescent="0.25">
      <c r="A299" s="199"/>
      <c r="B299" s="207"/>
      <c r="C299" s="83" t="s">
        <v>85</v>
      </c>
      <c r="D299" s="91" t="s">
        <v>31</v>
      </c>
      <c r="E299" s="84">
        <v>96.5</v>
      </c>
      <c r="F299" s="92">
        <v>100</v>
      </c>
      <c r="G299" s="52">
        <v>100</v>
      </c>
      <c r="H299" s="12">
        <f t="shared" si="9"/>
        <v>103.62694300518133</v>
      </c>
    </row>
    <row r="300" spans="1:8" ht="64.5" hidden="1" customHeight="1" x14ac:dyDescent="0.25">
      <c r="A300" s="199"/>
      <c r="B300" s="207"/>
      <c r="C300" s="83" t="s">
        <v>86</v>
      </c>
      <c r="D300" s="91" t="s">
        <v>31</v>
      </c>
      <c r="E300" s="84">
        <v>100</v>
      </c>
      <c r="F300" s="92">
        <v>100</v>
      </c>
      <c r="G300" s="52">
        <v>100</v>
      </c>
      <c r="H300" s="12">
        <f t="shared" si="9"/>
        <v>100</v>
      </c>
    </row>
    <row r="301" spans="1:8" ht="36" hidden="1" customHeight="1" x14ac:dyDescent="0.25">
      <c r="A301" s="199"/>
      <c r="B301" s="207"/>
      <c r="C301" s="83" t="s">
        <v>108</v>
      </c>
      <c r="D301" s="91" t="s">
        <v>32</v>
      </c>
      <c r="E301" s="84" t="e">
        <f>К3!#REF!</f>
        <v>#REF!</v>
      </c>
      <c r="F301" s="92" t="e">
        <f>К3!#REF!</f>
        <v>#REF!</v>
      </c>
      <c r="G301" s="52">
        <v>14</v>
      </c>
      <c r="H301" s="64"/>
    </row>
    <row r="302" spans="1:8" ht="20.25" hidden="1" customHeight="1" x14ac:dyDescent="0.25">
      <c r="A302" s="199"/>
      <c r="B302" s="207"/>
      <c r="C302" s="93" t="s">
        <v>33</v>
      </c>
      <c r="D302" s="94"/>
      <c r="E302" s="93"/>
      <c r="F302" s="94"/>
      <c r="G302" s="32"/>
      <c r="H302" s="43">
        <f>(SUM(H293:H300))/8</f>
        <v>101.28670120898101</v>
      </c>
    </row>
    <row r="303" spans="1:8" ht="20.25" hidden="1" customHeight="1" x14ac:dyDescent="0.25">
      <c r="A303" s="199"/>
      <c r="B303" s="207" t="s">
        <v>40</v>
      </c>
      <c r="C303" s="76" t="s">
        <v>87</v>
      </c>
      <c r="D303" s="91" t="s">
        <v>32</v>
      </c>
      <c r="E303" s="84">
        <v>5</v>
      </c>
      <c r="F303" s="91">
        <f>24/5</f>
        <v>4.8</v>
      </c>
      <c r="G303" s="24">
        <v>6.2</v>
      </c>
      <c r="H303" s="12">
        <f t="shared" si="9"/>
        <v>96</v>
      </c>
    </row>
    <row r="304" spans="1:8" ht="35.25" hidden="1" customHeight="1" x14ac:dyDescent="0.25">
      <c r="A304" s="199"/>
      <c r="B304" s="207"/>
      <c r="C304" s="83" t="s">
        <v>92</v>
      </c>
      <c r="D304" s="91" t="s">
        <v>31</v>
      </c>
      <c r="E304" s="84">
        <v>100</v>
      </c>
      <c r="F304" s="92">
        <v>100</v>
      </c>
      <c r="G304" s="52">
        <v>100</v>
      </c>
      <c r="H304" s="12">
        <f t="shared" si="9"/>
        <v>100</v>
      </c>
    </row>
    <row r="305" spans="1:8" ht="35.25" hidden="1" customHeight="1" x14ac:dyDescent="0.25">
      <c r="A305" s="199"/>
      <c r="B305" s="207"/>
      <c r="C305" s="83" t="s">
        <v>93</v>
      </c>
      <c r="D305" s="91" t="s">
        <v>31</v>
      </c>
      <c r="E305" s="84">
        <v>65</v>
      </c>
      <c r="F305" s="92">
        <v>65</v>
      </c>
      <c r="G305" s="52">
        <v>65</v>
      </c>
      <c r="H305" s="12">
        <f t="shared" si="9"/>
        <v>100</v>
      </c>
    </row>
    <row r="306" spans="1:8" ht="35.25" hidden="1" customHeight="1" x14ac:dyDescent="0.25">
      <c r="A306" s="199"/>
      <c r="B306" s="207"/>
      <c r="C306" s="83" t="s">
        <v>94</v>
      </c>
      <c r="D306" s="91" t="s">
        <v>31</v>
      </c>
      <c r="E306" s="84">
        <v>100</v>
      </c>
      <c r="F306" s="92">
        <v>100</v>
      </c>
      <c r="G306" s="52">
        <v>100</v>
      </c>
      <c r="H306" s="12">
        <f t="shared" si="9"/>
        <v>100</v>
      </c>
    </row>
    <row r="307" spans="1:8" ht="35.25" hidden="1" customHeight="1" x14ac:dyDescent="0.25">
      <c r="A307" s="199"/>
      <c r="B307" s="207"/>
      <c r="C307" s="83" t="s">
        <v>95</v>
      </c>
      <c r="D307" s="91" t="s">
        <v>31</v>
      </c>
      <c r="E307" s="84">
        <v>100</v>
      </c>
      <c r="F307" s="92">
        <v>100</v>
      </c>
      <c r="G307" s="52">
        <v>100</v>
      </c>
      <c r="H307" s="12">
        <f t="shared" si="9"/>
        <v>100</v>
      </c>
    </row>
    <row r="308" spans="1:8" ht="35.25" hidden="1" customHeight="1" x14ac:dyDescent="0.25">
      <c r="A308" s="199"/>
      <c r="B308" s="207"/>
      <c r="C308" s="83" t="s">
        <v>84</v>
      </c>
      <c r="D308" s="91" t="s">
        <v>31</v>
      </c>
      <c r="E308" s="84">
        <v>100</v>
      </c>
      <c r="F308" s="92">
        <v>100</v>
      </c>
      <c r="G308" s="52">
        <v>100</v>
      </c>
      <c r="H308" s="12">
        <f t="shared" si="9"/>
        <v>100</v>
      </c>
    </row>
    <row r="309" spans="1:8" ht="35.25" hidden="1" customHeight="1" x14ac:dyDescent="0.25">
      <c r="A309" s="199"/>
      <c r="B309" s="207"/>
      <c r="C309" s="83" t="s">
        <v>85</v>
      </c>
      <c r="D309" s="91" t="s">
        <v>31</v>
      </c>
      <c r="E309" s="84">
        <v>96.5</v>
      </c>
      <c r="F309" s="92">
        <v>100</v>
      </c>
      <c r="G309" s="52">
        <v>100</v>
      </c>
      <c r="H309" s="12">
        <f t="shared" si="9"/>
        <v>103.62694300518133</v>
      </c>
    </row>
    <row r="310" spans="1:8" ht="66" hidden="1" customHeight="1" x14ac:dyDescent="0.25">
      <c r="A310" s="199"/>
      <c r="B310" s="207"/>
      <c r="C310" s="83" t="s">
        <v>86</v>
      </c>
      <c r="D310" s="91" t="s">
        <v>31</v>
      </c>
      <c r="E310" s="84">
        <v>100</v>
      </c>
      <c r="F310" s="92">
        <v>100</v>
      </c>
      <c r="G310" s="52">
        <v>100</v>
      </c>
      <c r="H310" s="12">
        <f t="shared" si="9"/>
        <v>100</v>
      </c>
    </row>
    <row r="311" spans="1:8" ht="27" hidden="1" customHeight="1" x14ac:dyDescent="0.25">
      <c r="A311" s="199"/>
      <c r="B311" s="207"/>
      <c r="C311" s="83" t="s">
        <v>108</v>
      </c>
      <c r="D311" s="91" t="s">
        <v>32</v>
      </c>
      <c r="E311" s="84" t="e">
        <f>К3!#REF!</f>
        <v>#REF!</v>
      </c>
      <c r="F311" s="92" t="e">
        <f>К3!#REF!</f>
        <v>#REF!</v>
      </c>
      <c r="G311" s="52">
        <v>26</v>
      </c>
      <c r="H311" s="64"/>
    </row>
    <row r="312" spans="1:8" ht="20.25" hidden="1" customHeight="1" x14ac:dyDescent="0.25">
      <c r="A312" s="199"/>
      <c r="B312" s="207"/>
      <c r="C312" s="93" t="s">
        <v>33</v>
      </c>
      <c r="D312" s="94"/>
      <c r="E312" s="93"/>
      <c r="F312" s="94"/>
      <c r="G312" s="32"/>
      <c r="H312" s="43">
        <f>(SUM(H303:H310))/8</f>
        <v>99.953367875647672</v>
      </c>
    </row>
    <row r="313" spans="1:8" ht="20.25" hidden="1" customHeight="1" x14ac:dyDescent="0.25">
      <c r="A313" s="199"/>
      <c r="B313" s="211" t="s">
        <v>41</v>
      </c>
      <c r="C313" s="76" t="s">
        <v>87</v>
      </c>
      <c r="D313" s="91" t="s">
        <v>32</v>
      </c>
      <c r="E313" s="84">
        <v>3</v>
      </c>
      <c r="F313" s="92">
        <f>6/2</f>
        <v>3</v>
      </c>
      <c r="G313" s="52">
        <v>1</v>
      </c>
      <c r="H313" s="12">
        <f t="shared" si="9"/>
        <v>100</v>
      </c>
    </row>
    <row r="314" spans="1:8" ht="35.25" hidden="1" customHeight="1" x14ac:dyDescent="0.25">
      <c r="A314" s="199"/>
      <c r="B314" s="211"/>
      <c r="C314" s="76" t="s">
        <v>88</v>
      </c>
      <c r="D314" s="91" t="s">
        <v>31</v>
      </c>
      <c r="E314" s="84">
        <v>100</v>
      </c>
      <c r="F314" s="91">
        <v>100</v>
      </c>
      <c r="G314" s="24">
        <v>100</v>
      </c>
      <c r="H314" s="12">
        <f t="shared" si="9"/>
        <v>100</v>
      </c>
    </row>
    <row r="315" spans="1:8" ht="35.25" hidden="1" customHeight="1" x14ac:dyDescent="0.25">
      <c r="A315" s="199"/>
      <c r="B315" s="211"/>
      <c r="C315" s="83" t="s">
        <v>89</v>
      </c>
      <c r="D315" s="91" t="s">
        <v>31</v>
      </c>
      <c r="E315" s="84">
        <v>100</v>
      </c>
      <c r="F315" s="92">
        <v>100</v>
      </c>
      <c r="G315" s="52">
        <v>100</v>
      </c>
      <c r="H315" s="12">
        <f t="shared" si="9"/>
        <v>100</v>
      </c>
    </row>
    <row r="316" spans="1:8" ht="35.25" hidden="1" customHeight="1" x14ac:dyDescent="0.25">
      <c r="A316" s="199"/>
      <c r="B316" s="211"/>
      <c r="C316" s="83" t="s">
        <v>90</v>
      </c>
      <c r="D316" s="91" t="s">
        <v>31</v>
      </c>
      <c r="E316" s="84">
        <v>100</v>
      </c>
      <c r="F316" s="92">
        <v>100</v>
      </c>
      <c r="G316" s="52">
        <v>100</v>
      </c>
      <c r="H316" s="12">
        <f t="shared" si="9"/>
        <v>100</v>
      </c>
    </row>
    <row r="317" spans="1:8" ht="35.25" hidden="1" customHeight="1" x14ac:dyDescent="0.25">
      <c r="A317" s="199"/>
      <c r="B317" s="211"/>
      <c r="C317" s="83" t="s">
        <v>91</v>
      </c>
      <c r="D317" s="91" t="s">
        <v>31</v>
      </c>
      <c r="E317" s="84">
        <v>100</v>
      </c>
      <c r="F317" s="92">
        <v>100</v>
      </c>
      <c r="G317" s="52">
        <v>100</v>
      </c>
      <c r="H317" s="12">
        <f t="shared" si="9"/>
        <v>100</v>
      </c>
    </row>
    <row r="318" spans="1:8" ht="35.25" hidden="1" customHeight="1" x14ac:dyDescent="0.25">
      <c r="A318" s="199"/>
      <c r="B318" s="211"/>
      <c r="C318" s="83" t="s">
        <v>84</v>
      </c>
      <c r="D318" s="91" t="s">
        <v>31</v>
      </c>
      <c r="E318" s="84">
        <v>100</v>
      </c>
      <c r="F318" s="92">
        <v>100</v>
      </c>
      <c r="G318" s="52">
        <v>100</v>
      </c>
      <c r="H318" s="12">
        <f t="shared" si="9"/>
        <v>100</v>
      </c>
    </row>
    <row r="319" spans="1:8" ht="35.25" hidden="1" customHeight="1" x14ac:dyDescent="0.25">
      <c r="A319" s="199"/>
      <c r="B319" s="211"/>
      <c r="C319" s="83" t="s">
        <v>85</v>
      </c>
      <c r="D319" s="91" t="s">
        <v>31</v>
      </c>
      <c r="E319" s="84">
        <v>96.5</v>
      </c>
      <c r="F319" s="92">
        <v>100</v>
      </c>
      <c r="G319" s="52">
        <v>100</v>
      </c>
      <c r="H319" s="12">
        <f t="shared" si="9"/>
        <v>103.62694300518133</v>
      </c>
    </row>
    <row r="320" spans="1:8" ht="63.75" hidden="1" customHeight="1" x14ac:dyDescent="0.25">
      <c r="A320" s="199"/>
      <c r="B320" s="211"/>
      <c r="C320" s="83" t="s">
        <v>86</v>
      </c>
      <c r="D320" s="91" t="s">
        <v>31</v>
      </c>
      <c r="E320" s="84">
        <v>100</v>
      </c>
      <c r="F320" s="92">
        <v>100</v>
      </c>
      <c r="G320" s="52">
        <v>100</v>
      </c>
      <c r="H320" s="12">
        <f t="shared" si="9"/>
        <v>100</v>
      </c>
    </row>
    <row r="321" spans="1:8" ht="32.25" hidden="1" customHeight="1" x14ac:dyDescent="0.25">
      <c r="A321" s="199"/>
      <c r="B321" s="211"/>
      <c r="C321" s="83" t="s">
        <v>108</v>
      </c>
      <c r="D321" s="91" t="s">
        <v>32</v>
      </c>
      <c r="E321" s="84" t="e">
        <f>К3!#REF!</f>
        <v>#REF!</v>
      </c>
      <c r="F321" s="92" t="e">
        <f>К3!#REF!</f>
        <v>#REF!</v>
      </c>
      <c r="G321" s="52">
        <v>2</v>
      </c>
      <c r="H321" s="64"/>
    </row>
    <row r="322" spans="1:8" ht="21" hidden="1" customHeight="1" x14ac:dyDescent="0.25">
      <c r="A322" s="199"/>
      <c r="B322" s="211"/>
      <c r="C322" s="93" t="s">
        <v>33</v>
      </c>
      <c r="D322" s="94"/>
      <c r="E322" s="93"/>
      <c r="F322" s="94"/>
      <c r="G322" s="32"/>
      <c r="H322" s="43">
        <f>(SUM(H313:H320))/8</f>
        <v>100.45336787564767</v>
      </c>
    </row>
    <row r="323" spans="1:8" ht="21" hidden="1" customHeight="1" x14ac:dyDescent="0.25">
      <c r="A323" s="199"/>
      <c r="B323" s="72"/>
      <c r="C323" s="109"/>
      <c r="D323" s="110" t="s">
        <v>111</v>
      </c>
      <c r="E323" s="109" t="e">
        <f>К3!#REF!</f>
        <v>#REF!</v>
      </c>
      <c r="F323" s="110" t="e">
        <f>К3!#REF!</f>
        <v>#REF!</v>
      </c>
      <c r="G323" s="68">
        <v>8805</v>
      </c>
      <c r="H323" s="69"/>
    </row>
    <row r="324" spans="1:8" ht="24" hidden="1" customHeight="1" x14ac:dyDescent="0.25">
      <c r="A324" s="199"/>
      <c r="B324" s="208" t="s">
        <v>65</v>
      </c>
      <c r="C324" s="95"/>
      <c r="D324" s="96" t="s">
        <v>111</v>
      </c>
      <c r="E324" s="97" t="e">
        <f>К3!#REF!</f>
        <v>#REF!</v>
      </c>
      <c r="F324" s="96" t="e">
        <f>К3!#REF!</f>
        <v>#REF!</v>
      </c>
      <c r="G324" s="62">
        <v>3918</v>
      </c>
      <c r="H324" s="31"/>
    </row>
    <row r="325" spans="1:8" ht="24" hidden="1" customHeight="1" thickBot="1" x14ac:dyDescent="0.3">
      <c r="A325" s="200"/>
      <c r="B325" s="209"/>
      <c r="C325" s="79" t="s">
        <v>33</v>
      </c>
      <c r="D325" s="80"/>
      <c r="E325" s="79"/>
      <c r="F325" s="80"/>
      <c r="G325" s="49"/>
      <c r="H325" s="14"/>
    </row>
    <row r="326" spans="1:8" ht="25.5" hidden="1" customHeight="1" x14ac:dyDescent="0.25">
      <c r="A326" s="198" t="s">
        <v>49</v>
      </c>
      <c r="B326" s="201" t="s">
        <v>39</v>
      </c>
      <c r="C326" s="73" t="s">
        <v>79</v>
      </c>
      <c r="D326" s="74" t="s">
        <v>32</v>
      </c>
      <c r="E326" s="81">
        <v>9</v>
      </c>
      <c r="F326" s="92">
        <f>42/4</f>
        <v>10.5</v>
      </c>
      <c r="G326" s="53">
        <v>10.5</v>
      </c>
      <c r="H326" s="15">
        <f t="shared" ref="H326:H353" si="10">F326/E326*100</f>
        <v>116.66666666666667</v>
      </c>
    </row>
    <row r="327" spans="1:8" ht="35.25" hidden="1" customHeight="1" x14ac:dyDescent="0.25">
      <c r="A327" s="199"/>
      <c r="B327" s="202"/>
      <c r="C327" s="83" t="s">
        <v>80</v>
      </c>
      <c r="D327" s="77" t="s">
        <v>31</v>
      </c>
      <c r="E327" s="84">
        <v>100</v>
      </c>
      <c r="F327" s="91">
        <v>100</v>
      </c>
      <c r="G327" s="24">
        <v>100</v>
      </c>
      <c r="H327" s="12">
        <f t="shared" si="10"/>
        <v>100</v>
      </c>
    </row>
    <row r="328" spans="1:8" ht="35.25" hidden="1" customHeight="1" x14ac:dyDescent="0.25">
      <c r="A328" s="199"/>
      <c r="B328" s="202"/>
      <c r="C328" s="83" t="s">
        <v>81</v>
      </c>
      <c r="D328" s="77" t="s">
        <v>31</v>
      </c>
      <c r="E328" s="84">
        <v>62</v>
      </c>
      <c r="F328" s="91">
        <v>61</v>
      </c>
      <c r="G328" s="24">
        <v>60.7</v>
      </c>
      <c r="H328" s="12">
        <f t="shared" si="10"/>
        <v>98.387096774193552</v>
      </c>
    </row>
    <row r="329" spans="1:8" ht="35.25" hidden="1" customHeight="1" x14ac:dyDescent="0.25">
      <c r="A329" s="199"/>
      <c r="B329" s="202"/>
      <c r="C329" s="83" t="s">
        <v>82</v>
      </c>
      <c r="D329" s="77" t="s">
        <v>31</v>
      </c>
      <c r="E329" s="84">
        <v>100</v>
      </c>
      <c r="F329" s="92">
        <v>100</v>
      </c>
      <c r="G329" s="52">
        <v>100</v>
      </c>
      <c r="H329" s="12">
        <f t="shared" si="10"/>
        <v>100</v>
      </c>
    </row>
    <row r="330" spans="1:8" ht="35.25" hidden="1" customHeight="1" x14ac:dyDescent="0.25">
      <c r="A330" s="199"/>
      <c r="B330" s="202"/>
      <c r="C330" s="83" t="s">
        <v>83</v>
      </c>
      <c r="D330" s="77" t="s">
        <v>31</v>
      </c>
      <c r="E330" s="84">
        <v>100</v>
      </c>
      <c r="F330" s="92">
        <v>100</v>
      </c>
      <c r="G330" s="52">
        <v>100</v>
      </c>
      <c r="H330" s="12">
        <f t="shared" si="10"/>
        <v>100</v>
      </c>
    </row>
    <row r="331" spans="1:8" ht="35.25" hidden="1" customHeight="1" x14ac:dyDescent="0.25">
      <c r="A331" s="199"/>
      <c r="B331" s="202"/>
      <c r="C331" s="83" t="s">
        <v>84</v>
      </c>
      <c r="D331" s="77" t="s">
        <v>31</v>
      </c>
      <c r="E331" s="84">
        <v>100</v>
      </c>
      <c r="F331" s="92">
        <v>100</v>
      </c>
      <c r="G331" s="52">
        <v>100</v>
      </c>
      <c r="H331" s="12">
        <f t="shared" si="10"/>
        <v>100</v>
      </c>
    </row>
    <row r="332" spans="1:8" ht="35.25" hidden="1" customHeight="1" x14ac:dyDescent="0.25">
      <c r="A332" s="199"/>
      <c r="B332" s="202"/>
      <c r="C332" s="83" t="s">
        <v>85</v>
      </c>
      <c r="D332" s="77" t="s">
        <v>31</v>
      </c>
      <c r="E332" s="84">
        <v>100</v>
      </c>
      <c r="F332" s="92">
        <v>100</v>
      </c>
      <c r="G332" s="52">
        <v>100</v>
      </c>
      <c r="H332" s="12">
        <f t="shared" si="10"/>
        <v>100</v>
      </c>
    </row>
    <row r="333" spans="1:8" ht="66.75" hidden="1" customHeight="1" x14ac:dyDescent="0.25">
      <c r="A333" s="199"/>
      <c r="B333" s="202"/>
      <c r="C333" s="83" t="s">
        <v>86</v>
      </c>
      <c r="D333" s="77" t="s">
        <v>31</v>
      </c>
      <c r="E333" s="84">
        <v>100</v>
      </c>
      <c r="F333" s="92">
        <v>100</v>
      </c>
      <c r="G333" s="52">
        <v>100</v>
      </c>
      <c r="H333" s="12">
        <f t="shared" si="10"/>
        <v>100</v>
      </c>
    </row>
    <row r="334" spans="1:8" ht="31.5" hidden="1" customHeight="1" x14ac:dyDescent="0.25">
      <c r="A334" s="199"/>
      <c r="B334" s="202"/>
      <c r="C334" s="86" t="s">
        <v>108</v>
      </c>
      <c r="D334" s="87" t="s">
        <v>32</v>
      </c>
      <c r="E334" s="88" t="e">
        <f>К3!#REF!</f>
        <v>#REF!</v>
      </c>
      <c r="F334" s="105">
        <v>36</v>
      </c>
      <c r="G334" s="67">
        <v>43</v>
      </c>
      <c r="H334" s="64"/>
    </row>
    <row r="335" spans="1:8" ht="20.25" hidden="1" customHeight="1" x14ac:dyDescent="0.25">
      <c r="A335" s="199"/>
      <c r="B335" s="202"/>
      <c r="C335" s="89" t="s">
        <v>33</v>
      </c>
      <c r="D335" s="90"/>
      <c r="E335" s="89"/>
      <c r="F335" s="90"/>
      <c r="G335" s="33"/>
      <c r="H335" s="43">
        <f>(SUM(H326:H333))/8</f>
        <v>101.88172043010752</v>
      </c>
    </row>
    <row r="336" spans="1:8" ht="25.5" hidden="1" customHeight="1" x14ac:dyDescent="0.25">
      <c r="A336" s="199"/>
      <c r="B336" s="207" t="s">
        <v>40</v>
      </c>
      <c r="C336" s="76" t="s">
        <v>87</v>
      </c>
      <c r="D336" s="91" t="s">
        <v>32</v>
      </c>
      <c r="E336" s="84">
        <v>10.8</v>
      </c>
      <c r="F336" s="91">
        <f>51/5</f>
        <v>10.199999999999999</v>
      </c>
      <c r="G336" s="24">
        <v>10</v>
      </c>
      <c r="H336" s="12">
        <f t="shared" si="10"/>
        <v>94.444444444444429</v>
      </c>
    </row>
    <row r="337" spans="1:8" ht="36.75" hidden="1" customHeight="1" x14ac:dyDescent="0.25">
      <c r="A337" s="199"/>
      <c r="B337" s="207"/>
      <c r="C337" s="83" t="s">
        <v>92</v>
      </c>
      <c r="D337" s="91" t="s">
        <v>31</v>
      </c>
      <c r="E337" s="84">
        <v>100</v>
      </c>
      <c r="F337" s="92">
        <v>100</v>
      </c>
      <c r="G337" s="52">
        <v>100</v>
      </c>
      <c r="H337" s="12">
        <f t="shared" si="10"/>
        <v>100</v>
      </c>
    </row>
    <row r="338" spans="1:8" ht="36.75" hidden="1" customHeight="1" x14ac:dyDescent="0.25">
      <c r="A338" s="199"/>
      <c r="B338" s="207"/>
      <c r="C338" s="83" t="s">
        <v>93</v>
      </c>
      <c r="D338" s="91" t="s">
        <v>31</v>
      </c>
      <c r="E338" s="84">
        <v>38</v>
      </c>
      <c r="F338" s="92">
        <v>37</v>
      </c>
      <c r="G338" s="52">
        <v>38</v>
      </c>
      <c r="H338" s="12">
        <f t="shared" si="10"/>
        <v>97.368421052631575</v>
      </c>
    </row>
    <row r="339" spans="1:8" ht="36.75" hidden="1" customHeight="1" x14ac:dyDescent="0.25">
      <c r="A339" s="199"/>
      <c r="B339" s="207"/>
      <c r="C339" s="83" t="s">
        <v>94</v>
      </c>
      <c r="D339" s="91" t="s">
        <v>31</v>
      </c>
      <c r="E339" s="84">
        <v>100</v>
      </c>
      <c r="F339" s="92">
        <v>100</v>
      </c>
      <c r="G339" s="52">
        <v>100</v>
      </c>
      <c r="H339" s="12">
        <f t="shared" si="10"/>
        <v>100</v>
      </c>
    </row>
    <row r="340" spans="1:8" ht="36.75" hidden="1" customHeight="1" x14ac:dyDescent="0.25">
      <c r="A340" s="199"/>
      <c r="B340" s="207"/>
      <c r="C340" s="83" t="s">
        <v>95</v>
      </c>
      <c r="D340" s="91" t="s">
        <v>31</v>
      </c>
      <c r="E340" s="84">
        <v>100</v>
      </c>
      <c r="F340" s="92">
        <v>100</v>
      </c>
      <c r="G340" s="52">
        <v>100</v>
      </c>
      <c r="H340" s="12">
        <f t="shared" si="10"/>
        <v>100</v>
      </c>
    </row>
    <row r="341" spans="1:8" ht="36.75" hidden="1" customHeight="1" x14ac:dyDescent="0.25">
      <c r="A341" s="199"/>
      <c r="B341" s="207"/>
      <c r="C341" s="83" t="s">
        <v>84</v>
      </c>
      <c r="D341" s="91" t="s">
        <v>31</v>
      </c>
      <c r="E341" s="84">
        <v>100</v>
      </c>
      <c r="F341" s="92">
        <v>100</v>
      </c>
      <c r="G341" s="52">
        <v>100</v>
      </c>
      <c r="H341" s="12">
        <f t="shared" si="10"/>
        <v>100</v>
      </c>
    </row>
    <row r="342" spans="1:8" ht="36.75" hidden="1" customHeight="1" x14ac:dyDescent="0.25">
      <c r="A342" s="199"/>
      <c r="B342" s="207"/>
      <c r="C342" s="83" t="s">
        <v>85</v>
      </c>
      <c r="D342" s="91" t="s">
        <v>31</v>
      </c>
      <c r="E342" s="84">
        <v>100</v>
      </c>
      <c r="F342" s="92">
        <v>100</v>
      </c>
      <c r="G342" s="52">
        <v>100</v>
      </c>
      <c r="H342" s="12">
        <f t="shared" si="10"/>
        <v>100</v>
      </c>
    </row>
    <row r="343" spans="1:8" ht="65.25" hidden="1" customHeight="1" x14ac:dyDescent="0.25">
      <c r="A343" s="199"/>
      <c r="B343" s="207"/>
      <c r="C343" s="83" t="s">
        <v>86</v>
      </c>
      <c r="D343" s="91" t="s">
        <v>31</v>
      </c>
      <c r="E343" s="84">
        <v>100</v>
      </c>
      <c r="F343" s="92">
        <v>100</v>
      </c>
      <c r="G343" s="52">
        <v>100</v>
      </c>
      <c r="H343" s="12">
        <f t="shared" si="10"/>
        <v>100</v>
      </c>
    </row>
    <row r="344" spans="1:8" ht="21.75" hidden="1" customHeight="1" x14ac:dyDescent="0.25">
      <c r="A344" s="199"/>
      <c r="B344" s="207"/>
      <c r="C344" s="83" t="s">
        <v>108</v>
      </c>
      <c r="D344" s="91" t="s">
        <v>32</v>
      </c>
      <c r="E344" s="84">
        <v>54</v>
      </c>
      <c r="F344" s="92">
        <v>54</v>
      </c>
      <c r="G344" s="52">
        <v>51</v>
      </c>
      <c r="H344" s="64">
        <f t="shared" si="10"/>
        <v>100</v>
      </c>
    </row>
    <row r="345" spans="1:8" ht="25.5" hidden="1" customHeight="1" x14ac:dyDescent="0.25">
      <c r="A345" s="199"/>
      <c r="B345" s="207"/>
      <c r="C345" s="93" t="s">
        <v>33</v>
      </c>
      <c r="D345" s="94"/>
      <c r="E345" s="93"/>
      <c r="F345" s="94"/>
      <c r="G345" s="32"/>
      <c r="H345" s="43">
        <f>(SUM(H336:H343))/8</f>
        <v>98.976608187134502</v>
      </c>
    </row>
    <row r="346" spans="1:8" ht="20.25" hidden="1" customHeight="1" x14ac:dyDescent="0.25">
      <c r="A346" s="199"/>
      <c r="B346" s="211" t="s">
        <v>41</v>
      </c>
      <c r="C346" s="76" t="s">
        <v>87</v>
      </c>
      <c r="D346" s="91" t="s">
        <v>32</v>
      </c>
      <c r="E346" s="84">
        <v>8</v>
      </c>
      <c r="F346" s="92">
        <f>20/2</f>
        <v>10</v>
      </c>
      <c r="G346" s="52">
        <v>10</v>
      </c>
      <c r="H346" s="12">
        <f t="shared" si="10"/>
        <v>125</v>
      </c>
    </row>
    <row r="347" spans="1:8" ht="33" hidden="1" customHeight="1" x14ac:dyDescent="0.25">
      <c r="A347" s="199"/>
      <c r="B347" s="211"/>
      <c r="C347" s="76" t="s">
        <v>88</v>
      </c>
      <c r="D347" s="91" t="s">
        <v>31</v>
      </c>
      <c r="E347" s="84">
        <v>100</v>
      </c>
      <c r="F347" s="91">
        <v>100</v>
      </c>
      <c r="G347" s="24">
        <v>100</v>
      </c>
      <c r="H347" s="12">
        <f t="shared" si="10"/>
        <v>100</v>
      </c>
    </row>
    <row r="348" spans="1:8" ht="33" hidden="1" customHeight="1" x14ac:dyDescent="0.25">
      <c r="A348" s="199"/>
      <c r="B348" s="211"/>
      <c r="C348" s="83" t="s">
        <v>89</v>
      </c>
      <c r="D348" s="91" t="s">
        <v>31</v>
      </c>
      <c r="E348" s="84">
        <v>33</v>
      </c>
      <c r="F348" s="92">
        <v>33</v>
      </c>
      <c r="G348" s="52">
        <v>20</v>
      </c>
      <c r="H348" s="12">
        <f t="shared" si="10"/>
        <v>100</v>
      </c>
    </row>
    <row r="349" spans="1:8" ht="33" hidden="1" customHeight="1" x14ac:dyDescent="0.25">
      <c r="A349" s="199"/>
      <c r="B349" s="211"/>
      <c r="C349" s="83" t="s">
        <v>90</v>
      </c>
      <c r="D349" s="91" t="s">
        <v>31</v>
      </c>
      <c r="E349" s="84">
        <v>100</v>
      </c>
      <c r="F349" s="92">
        <v>100</v>
      </c>
      <c r="G349" s="52">
        <v>100</v>
      </c>
      <c r="H349" s="12">
        <f t="shared" si="10"/>
        <v>100</v>
      </c>
    </row>
    <row r="350" spans="1:8" ht="33" hidden="1" customHeight="1" x14ac:dyDescent="0.25">
      <c r="A350" s="199"/>
      <c r="B350" s="211"/>
      <c r="C350" s="83" t="s">
        <v>91</v>
      </c>
      <c r="D350" s="91" t="s">
        <v>31</v>
      </c>
      <c r="E350" s="84">
        <v>100</v>
      </c>
      <c r="F350" s="92">
        <v>100</v>
      </c>
      <c r="G350" s="52">
        <v>100</v>
      </c>
      <c r="H350" s="12">
        <f t="shared" si="10"/>
        <v>100</v>
      </c>
    </row>
    <row r="351" spans="1:8" ht="33" hidden="1" customHeight="1" x14ac:dyDescent="0.25">
      <c r="A351" s="199"/>
      <c r="B351" s="211"/>
      <c r="C351" s="83" t="s">
        <v>84</v>
      </c>
      <c r="D351" s="91" t="s">
        <v>31</v>
      </c>
      <c r="E351" s="84">
        <v>100</v>
      </c>
      <c r="F351" s="92">
        <v>100</v>
      </c>
      <c r="G351" s="52">
        <v>100</v>
      </c>
      <c r="H351" s="12">
        <f t="shared" si="10"/>
        <v>100</v>
      </c>
    </row>
    <row r="352" spans="1:8" ht="33" hidden="1" customHeight="1" x14ac:dyDescent="0.25">
      <c r="A352" s="199"/>
      <c r="B352" s="211"/>
      <c r="C352" s="83" t="s">
        <v>85</v>
      </c>
      <c r="D352" s="91" t="s">
        <v>31</v>
      </c>
      <c r="E352" s="84">
        <v>100</v>
      </c>
      <c r="F352" s="92">
        <v>100</v>
      </c>
      <c r="G352" s="52">
        <v>100</v>
      </c>
      <c r="H352" s="12">
        <f t="shared" si="10"/>
        <v>100</v>
      </c>
    </row>
    <row r="353" spans="1:8" ht="65.25" hidden="1" customHeight="1" x14ac:dyDescent="0.25">
      <c r="A353" s="199"/>
      <c r="B353" s="211"/>
      <c r="C353" s="83" t="s">
        <v>86</v>
      </c>
      <c r="D353" s="91" t="s">
        <v>31</v>
      </c>
      <c r="E353" s="84">
        <v>100</v>
      </c>
      <c r="F353" s="92">
        <v>100</v>
      </c>
      <c r="G353" s="52">
        <v>100</v>
      </c>
      <c r="H353" s="12">
        <f t="shared" si="10"/>
        <v>100</v>
      </c>
    </row>
    <row r="354" spans="1:8" ht="30" hidden="1" customHeight="1" x14ac:dyDescent="0.25">
      <c r="A354" s="199"/>
      <c r="B354" s="211"/>
      <c r="C354" s="83" t="s">
        <v>108</v>
      </c>
      <c r="D354" s="91" t="s">
        <v>32</v>
      </c>
      <c r="E354" s="84" t="e">
        <f>К3!#REF!</f>
        <v>#REF!</v>
      </c>
      <c r="F354" s="92">
        <v>16</v>
      </c>
      <c r="G354" s="52">
        <v>20</v>
      </c>
      <c r="H354" s="64"/>
    </row>
    <row r="355" spans="1:8" ht="20.25" hidden="1" customHeight="1" x14ac:dyDescent="0.25">
      <c r="A355" s="199"/>
      <c r="B355" s="211"/>
      <c r="C355" s="93" t="s">
        <v>33</v>
      </c>
      <c r="D355" s="94"/>
      <c r="E355" s="93"/>
      <c r="F355" s="94"/>
      <c r="G355" s="32"/>
      <c r="H355" s="43">
        <f>(SUM(H346:H353))/8</f>
        <v>103.125</v>
      </c>
    </row>
    <row r="356" spans="1:8" ht="20.25" hidden="1" customHeight="1" x14ac:dyDescent="0.25">
      <c r="A356" s="199"/>
      <c r="B356" s="208" t="s">
        <v>65</v>
      </c>
      <c r="C356" s="95"/>
      <c r="D356" s="96" t="s">
        <v>111</v>
      </c>
      <c r="E356" s="97" t="e">
        <f>К3!#REF!</f>
        <v>#REF!</v>
      </c>
      <c r="F356" s="96" t="e">
        <f>К3!#REF!</f>
        <v>#REF!</v>
      </c>
      <c r="G356" s="62">
        <v>16953</v>
      </c>
      <c r="H356" s="31"/>
    </row>
    <row r="357" spans="1:8" ht="20.25" hidden="1" customHeight="1" thickBot="1" x14ac:dyDescent="0.3">
      <c r="A357" s="200"/>
      <c r="B357" s="209"/>
      <c r="C357" s="79" t="s">
        <v>33</v>
      </c>
      <c r="D357" s="80"/>
      <c r="E357" s="79"/>
      <c r="F357" s="80"/>
      <c r="G357" s="49"/>
      <c r="H357" s="14"/>
    </row>
    <row r="358" spans="1:8" ht="20.25" hidden="1" customHeight="1" x14ac:dyDescent="0.25">
      <c r="A358" s="198" t="s">
        <v>50</v>
      </c>
      <c r="B358" s="201" t="s">
        <v>39</v>
      </c>
      <c r="C358" s="73" t="s">
        <v>79</v>
      </c>
      <c r="D358" s="74" t="s">
        <v>32</v>
      </c>
      <c r="E358" s="81">
        <v>9.3000000000000007</v>
      </c>
      <c r="F358" s="92">
        <f>36/4</f>
        <v>9</v>
      </c>
      <c r="G358" s="53">
        <v>8.8000000000000007</v>
      </c>
      <c r="H358" s="15">
        <f t="shared" ref="H358:H420" si="11">F358/E358*100</f>
        <v>96.774193548387089</v>
      </c>
    </row>
    <row r="359" spans="1:8" ht="35.25" hidden="1" customHeight="1" x14ac:dyDescent="0.25">
      <c r="A359" s="199"/>
      <c r="B359" s="202"/>
      <c r="C359" s="83" t="s">
        <v>80</v>
      </c>
      <c r="D359" s="77" t="s">
        <v>31</v>
      </c>
      <c r="E359" s="84">
        <v>100</v>
      </c>
      <c r="F359" s="91">
        <v>96</v>
      </c>
      <c r="G359" s="24">
        <v>92.5</v>
      </c>
      <c r="H359" s="12">
        <f t="shared" si="11"/>
        <v>96</v>
      </c>
    </row>
    <row r="360" spans="1:8" ht="35.25" hidden="1" customHeight="1" x14ac:dyDescent="0.25">
      <c r="A360" s="199"/>
      <c r="B360" s="202"/>
      <c r="C360" s="83" t="s">
        <v>81</v>
      </c>
      <c r="D360" s="77" t="s">
        <v>31</v>
      </c>
      <c r="E360" s="84">
        <v>64</v>
      </c>
      <c r="F360" s="91">
        <v>64</v>
      </c>
      <c r="G360" s="24">
        <v>57</v>
      </c>
      <c r="H360" s="12">
        <f t="shared" si="11"/>
        <v>100</v>
      </c>
    </row>
    <row r="361" spans="1:8" ht="35.25" hidden="1" customHeight="1" x14ac:dyDescent="0.25">
      <c r="A361" s="199"/>
      <c r="B361" s="202"/>
      <c r="C361" s="83" t="s">
        <v>82</v>
      </c>
      <c r="D361" s="77" t="s">
        <v>31</v>
      </c>
      <c r="E361" s="84">
        <v>100</v>
      </c>
      <c r="F361" s="92">
        <v>96</v>
      </c>
      <c r="G361" s="52">
        <v>90</v>
      </c>
      <c r="H361" s="12">
        <f t="shared" si="11"/>
        <v>96</v>
      </c>
    </row>
    <row r="362" spans="1:8" ht="35.25" hidden="1" customHeight="1" x14ac:dyDescent="0.25">
      <c r="A362" s="199"/>
      <c r="B362" s="202"/>
      <c r="C362" s="83" t="s">
        <v>83</v>
      </c>
      <c r="D362" s="77" t="s">
        <v>31</v>
      </c>
      <c r="E362" s="84">
        <v>100</v>
      </c>
      <c r="F362" s="92">
        <v>100</v>
      </c>
      <c r="G362" s="52">
        <v>100</v>
      </c>
      <c r="H362" s="12">
        <f t="shared" si="11"/>
        <v>100</v>
      </c>
    </row>
    <row r="363" spans="1:8" ht="35.25" hidden="1" customHeight="1" x14ac:dyDescent="0.25">
      <c r="A363" s="199"/>
      <c r="B363" s="202"/>
      <c r="C363" s="83" t="s">
        <v>84</v>
      </c>
      <c r="D363" s="77" t="s">
        <v>31</v>
      </c>
      <c r="E363" s="84">
        <v>100</v>
      </c>
      <c r="F363" s="92">
        <v>100</v>
      </c>
      <c r="G363" s="52">
        <v>100</v>
      </c>
      <c r="H363" s="12">
        <f t="shared" si="11"/>
        <v>100</v>
      </c>
    </row>
    <row r="364" spans="1:8" ht="35.25" hidden="1" customHeight="1" x14ac:dyDescent="0.25">
      <c r="A364" s="199"/>
      <c r="B364" s="202"/>
      <c r="C364" s="83" t="s">
        <v>85</v>
      </c>
      <c r="D364" s="77" t="s">
        <v>31</v>
      </c>
      <c r="E364" s="84">
        <v>100</v>
      </c>
      <c r="F364" s="92">
        <v>100</v>
      </c>
      <c r="G364" s="52">
        <v>100</v>
      </c>
      <c r="H364" s="12">
        <f t="shared" si="11"/>
        <v>100</v>
      </c>
    </row>
    <row r="365" spans="1:8" ht="65.25" hidden="1" customHeight="1" x14ac:dyDescent="0.25">
      <c r="A365" s="199"/>
      <c r="B365" s="202"/>
      <c r="C365" s="83" t="s">
        <v>86</v>
      </c>
      <c r="D365" s="77" t="s">
        <v>31</v>
      </c>
      <c r="E365" s="84">
        <v>100</v>
      </c>
      <c r="F365" s="92">
        <v>100</v>
      </c>
      <c r="G365" s="52"/>
      <c r="H365" s="12">
        <f t="shared" si="11"/>
        <v>100</v>
      </c>
    </row>
    <row r="366" spans="1:8" ht="20.25" hidden="1" customHeight="1" x14ac:dyDescent="0.25">
      <c r="A366" s="199"/>
      <c r="B366" s="202"/>
      <c r="C366" s="89" t="s">
        <v>33</v>
      </c>
      <c r="D366" s="90"/>
      <c r="E366" s="89"/>
      <c r="F366" s="90"/>
      <c r="G366" s="33"/>
      <c r="H366" s="43">
        <f>(SUM(H358:H365))/8</f>
        <v>98.596774193548384</v>
      </c>
    </row>
    <row r="367" spans="1:8" ht="20.25" hidden="1" customHeight="1" x14ac:dyDescent="0.25">
      <c r="A367" s="199"/>
      <c r="B367" s="207" t="s">
        <v>40</v>
      </c>
      <c r="C367" s="76" t="s">
        <v>87</v>
      </c>
      <c r="D367" s="91" t="s">
        <v>32</v>
      </c>
      <c r="E367" s="84">
        <v>10.4</v>
      </c>
      <c r="F367" s="91">
        <f>51/5</f>
        <v>10.199999999999999</v>
      </c>
      <c r="G367" s="24">
        <v>10.4</v>
      </c>
      <c r="H367" s="12">
        <f t="shared" si="11"/>
        <v>98.076923076923066</v>
      </c>
    </row>
    <row r="368" spans="1:8" ht="35.25" hidden="1" customHeight="1" x14ac:dyDescent="0.25">
      <c r="A368" s="199"/>
      <c r="B368" s="207"/>
      <c r="C368" s="83" t="s">
        <v>92</v>
      </c>
      <c r="D368" s="91" t="s">
        <v>31</v>
      </c>
      <c r="E368" s="84">
        <v>100</v>
      </c>
      <c r="F368" s="92">
        <v>100</v>
      </c>
      <c r="G368" s="52">
        <v>100</v>
      </c>
      <c r="H368" s="12">
        <f t="shared" si="11"/>
        <v>100</v>
      </c>
    </row>
    <row r="369" spans="1:8" ht="35.25" hidden="1" customHeight="1" x14ac:dyDescent="0.25">
      <c r="A369" s="199"/>
      <c r="B369" s="207"/>
      <c r="C369" s="83" t="s">
        <v>93</v>
      </c>
      <c r="D369" s="91" t="s">
        <v>31</v>
      </c>
      <c r="E369" s="84">
        <v>41</v>
      </c>
      <c r="F369" s="92">
        <v>41</v>
      </c>
      <c r="G369" s="52">
        <v>42.5</v>
      </c>
      <c r="H369" s="12">
        <f t="shared" si="11"/>
        <v>100</v>
      </c>
    </row>
    <row r="370" spans="1:8" ht="35.25" hidden="1" customHeight="1" x14ac:dyDescent="0.25">
      <c r="A370" s="199"/>
      <c r="B370" s="207"/>
      <c r="C370" s="83" t="s">
        <v>94</v>
      </c>
      <c r="D370" s="91" t="s">
        <v>31</v>
      </c>
      <c r="E370" s="84">
        <v>100</v>
      </c>
      <c r="F370" s="92">
        <v>100</v>
      </c>
      <c r="G370" s="52">
        <v>98</v>
      </c>
      <c r="H370" s="12">
        <f t="shared" si="11"/>
        <v>100</v>
      </c>
    </row>
    <row r="371" spans="1:8" ht="35.25" hidden="1" customHeight="1" x14ac:dyDescent="0.25">
      <c r="A371" s="199"/>
      <c r="B371" s="207"/>
      <c r="C371" s="83" t="s">
        <v>95</v>
      </c>
      <c r="D371" s="91" t="s">
        <v>31</v>
      </c>
      <c r="E371" s="84">
        <v>100</v>
      </c>
      <c r="F371" s="92">
        <v>100</v>
      </c>
      <c r="G371" s="52">
        <v>100</v>
      </c>
      <c r="H371" s="12">
        <f t="shared" si="11"/>
        <v>100</v>
      </c>
    </row>
    <row r="372" spans="1:8" ht="35.25" hidden="1" customHeight="1" x14ac:dyDescent="0.25">
      <c r="A372" s="199"/>
      <c r="B372" s="207"/>
      <c r="C372" s="83" t="s">
        <v>84</v>
      </c>
      <c r="D372" s="91" t="s">
        <v>31</v>
      </c>
      <c r="E372" s="84">
        <v>100</v>
      </c>
      <c r="F372" s="92">
        <v>100</v>
      </c>
      <c r="G372" s="52">
        <v>100</v>
      </c>
      <c r="H372" s="12">
        <f t="shared" si="11"/>
        <v>100</v>
      </c>
    </row>
    <row r="373" spans="1:8" ht="35.25" hidden="1" customHeight="1" x14ac:dyDescent="0.25">
      <c r="A373" s="199"/>
      <c r="B373" s="207"/>
      <c r="C373" s="83" t="s">
        <v>85</v>
      </c>
      <c r="D373" s="91" t="s">
        <v>31</v>
      </c>
      <c r="E373" s="84">
        <v>100</v>
      </c>
      <c r="F373" s="92">
        <v>100</v>
      </c>
      <c r="G373" s="52">
        <v>100</v>
      </c>
      <c r="H373" s="12">
        <f t="shared" si="11"/>
        <v>100</v>
      </c>
    </row>
    <row r="374" spans="1:8" ht="66" hidden="1" customHeight="1" x14ac:dyDescent="0.25">
      <c r="A374" s="199"/>
      <c r="B374" s="207"/>
      <c r="C374" s="83" t="s">
        <v>86</v>
      </c>
      <c r="D374" s="91" t="s">
        <v>31</v>
      </c>
      <c r="E374" s="84">
        <v>100</v>
      </c>
      <c r="F374" s="92">
        <v>100</v>
      </c>
      <c r="G374" s="52"/>
      <c r="H374" s="12">
        <f t="shared" si="11"/>
        <v>100</v>
      </c>
    </row>
    <row r="375" spans="1:8" ht="20.25" hidden="1" customHeight="1" x14ac:dyDescent="0.25">
      <c r="A375" s="199"/>
      <c r="B375" s="207"/>
      <c r="C375" s="93" t="s">
        <v>33</v>
      </c>
      <c r="D375" s="94"/>
      <c r="E375" s="93"/>
      <c r="F375" s="94"/>
      <c r="G375" s="32"/>
      <c r="H375" s="43">
        <f>(SUM(H367:H374))/8</f>
        <v>99.759615384615387</v>
      </c>
    </row>
    <row r="376" spans="1:8" ht="25.5" hidden="1" customHeight="1" x14ac:dyDescent="0.25">
      <c r="A376" s="199"/>
      <c r="B376" s="211" t="s">
        <v>41</v>
      </c>
      <c r="C376" s="76" t="s">
        <v>87</v>
      </c>
      <c r="D376" s="91" t="s">
        <v>32</v>
      </c>
      <c r="E376" s="84">
        <v>5</v>
      </c>
      <c r="F376" s="92">
        <f>12/2</f>
        <v>6</v>
      </c>
      <c r="G376" s="52">
        <v>5.25</v>
      </c>
      <c r="H376" s="12">
        <f t="shared" si="11"/>
        <v>120</v>
      </c>
    </row>
    <row r="377" spans="1:8" ht="34.5" hidden="1" customHeight="1" x14ac:dyDescent="0.25">
      <c r="A377" s="199"/>
      <c r="B377" s="211"/>
      <c r="C377" s="76" t="s">
        <v>88</v>
      </c>
      <c r="D377" s="91" t="s">
        <v>31</v>
      </c>
      <c r="E377" s="84">
        <v>100</v>
      </c>
      <c r="F377" s="91">
        <v>100</v>
      </c>
      <c r="G377" s="24">
        <v>100</v>
      </c>
      <c r="H377" s="12">
        <f t="shared" si="11"/>
        <v>100</v>
      </c>
    </row>
    <row r="378" spans="1:8" ht="34.5" hidden="1" customHeight="1" x14ac:dyDescent="0.25">
      <c r="A378" s="199"/>
      <c r="B378" s="211"/>
      <c r="C378" s="83" t="s">
        <v>89</v>
      </c>
      <c r="D378" s="91" t="s">
        <v>31</v>
      </c>
      <c r="E378" s="84">
        <v>11</v>
      </c>
      <c r="F378" s="92">
        <v>11</v>
      </c>
      <c r="G378" s="52">
        <v>18</v>
      </c>
      <c r="H378" s="12">
        <f t="shared" si="11"/>
        <v>100</v>
      </c>
    </row>
    <row r="379" spans="1:8" ht="34.5" hidden="1" customHeight="1" x14ac:dyDescent="0.25">
      <c r="A379" s="199"/>
      <c r="B379" s="211"/>
      <c r="C379" s="83" t="s">
        <v>90</v>
      </c>
      <c r="D379" s="91" t="s">
        <v>31</v>
      </c>
      <c r="E379" s="84">
        <v>100</v>
      </c>
      <c r="F379" s="92">
        <v>100</v>
      </c>
      <c r="G379" s="52">
        <v>100</v>
      </c>
      <c r="H379" s="12">
        <f t="shared" si="11"/>
        <v>100</v>
      </c>
    </row>
    <row r="380" spans="1:8" ht="34.5" hidden="1" customHeight="1" x14ac:dyDescent="0.25">
      <c r="A380" s="199"/>
      <c r="B380" s="211"/>
      <c r="C380" s="83" t="s">
        <v>91</v>
      </c>
      <c r="D380" s="91" t="s">
        <v>31</v>
      </c>
      <c r="E380" s="84">
        <v>100</v>
      </c>
      <c r="F380" s="92">
        <v>100</v>
      </c>
      <c r="G380" s="52">
        <v>100</v>
      </c>
      <c r="H380" s="12">
        <f t="shared" si="11"/>
        <v>100</v>
      </c>
    </row>
    <row r="381" spans="1:8" ht="34.5" hidden="1" customHeight="1" x14ac:dyDescent="0.25">
      <c r="A381" s="199"/>
      <c r="B381" s="211"/>
      <c r="C381" s="83" t="s">
        <v>84</v>
      </c>
      <c r="D381" s="91" t="s">
        <v>31</v>
      </c>
      <c r="E381" s="84">
        <v>100</v>
      </c>
      <c r="F381" s="92">
        <v>100</v>
      </c>
      <c r="G381" s="52">
        <v>100</v>
      </c>
      <c r="H381" s="12">
        <f t="shared" si="11"/>
        <v>100</v>
      </c>
    </row>
    <row r="382" spans="1:8" ht="34.5" hidden="1" customHeight="1" x14ac:dyDescent="0.25">
      <c r="A382" s="199"/>
      <c r="B382" s="211"/>
      <c r="C382" s="83" t="s">
        <v>85</v>
      </c>
      <c r="D382" s="91" t="s">
        <v>31</v>
      </c>
      <c r="E382" s="84">
        <v>100</v>
      </c>
      <c r="F382" s="92">
        <v>100</v>
      </c>
      <c r="G382" s="52">
        <v>100</v>
      </c>
      <c r="H382" s="12">
        <f t="shared" si="11"/>
        <v>100</v>
      </c>
    </row>
    <row r="383" spans="1:8" ht="64.5" hidden="1" customHeight="1" x14ac:dyDescent="0.25">
      <c r="A383" s="199"/>
      <c r="B383" s="211"/>
      <c r="C383" s="83" t="s">
        <v>86</v>
      </c>
      <c r="D383" s="91" t="s">
        <v>31</v>
      </c>
      <c r="E383" s="84">
        <v>100</v>
      </c>
      <c r="F383" s="92">
        <v>100</v>
      </c>
      <c r="G383" s="52"/>
      <c r="H383" s="12">
        <f t="shared" si="11"/>
        <v>100</v>
      </c>
    </row>
    <row r="384" spans="1:8" ht="24.75" hidden="1" customHeight="1" x14ac:dyDescent="0.25">
      <c r="A384" s="199"/>
      <c r="B384" s="211"/>
      <c r="C384" s="93" t="s">
        <v>33</v>
      </c>
      <c r="D384" s="94"/>
      <c r="E384" s="93"/>
      <c r="F384" s="94"/>
      <c r="G384" s="32"/>
      <c r="H384" s="43">
        <f>(SUM(H376:H383))/8</f>
        <v>102.5</v>
      </c>
    </row>
    <row r="385" spans="1:8" ht="23.25" hidden="1" customHeight="1" x14ac:dyDescent="0.25">
      <c r="A385" s="199"/>
      <c r="B385" s="208" t="s">
        <v>65</v>
      </c>
      <c r="C385" s="95"/>
      <c r="D385" s="96" t="s">
        <v>111</v>
      </c>
      <c r="E385" s="97" t="e">
        <f>К3!#REF!</f>
        <v>#REF!</v>
      </c>
      <c r="F385" s="96" t="e">
        <f>К3!#REF!</f>
        <v>#REF!</v>
      </c>
      <c r="G385" s="62">
        <v>15172</v>
      </c>
      <c r="H385" s="31"/>
    </row>
    <row r="386" spans="1:8" ht="20.25" hidden="1" customHeight="1" thickBot="1" x14ac:dyDescent="0.3">
      <c r="A386" s="200"/>
      <c r="B386" s="209"/>
      <c r="C386" s="79" t="s">
        <v>33</v>
      </c>
      <c r="D386" s="80"/>
      <c r="E386" s="79"/>
      <c r="F386" s="80"/>
      <c r="G386" s="49"/>
      <c r="H386" s="14"/>
    </row>
    <row r="387" spans="1:8" ht="35.25" hidden="1" customHeight="1" x14ac:dyDescent="0.25">
      <c r="A387" s="198" t="s">
        <v>52</v>
      </c>
      <c r="B387" s="201" t="s">
        <v>46</v>
      </c>
      <c r="C387" s="73" t="s">
        <v>96</v>
      </c>
      <c r="D387" s="74" t="s">
        <v>32</v>
      </c>
      <c r="E387" s="100">
        <v>8</v>
      </c>
      <c r="F387" s="91">
        <v>8</v>
      </c>
      <c r="G387" s="55">
        <v>8</v>
      </c>
      <c r="H387" s="15">
        <f t="shared" si="11"/>
        <v>100</v>
      </c>
    </row>
    <row r="388" spans="1:8" ht="35.25" hidden="1" customHeight="1" x14ac:dyDescent="0.25">
      <c r="A388" s="199"/>
      <c r="B388" s="202"/>
      <c r="C388" s="76" t="s">
        <v>97</v>
      </c>
      <c r="D388" s="77" t="s">
        <v>32</v>
      </c>
      <c r="E388" s="101">
        <v>25</v>
      </c>
      <c r="F388" s="91">
        <v>24</v>
      </c>
      <c r="G388" s="24">
        <v>25</v>
      </c>
      <c r="H388" s="12">
        <f t="shared" si="11"/>
        <v>96</v>
      </c>
    </row>
    <row r="389" spans="1:8" ht="35.25" hidden="1" customHeight="1" x14ac:dyDescent="0.25">
      <c r="A389" s="199"/>
      <c r="B389" s="202"/>
      <c r="C389" s="83" t="s">
        <v>98</v>
      </c>
      <c r="D389" s="102" t="s">
        <v>31</v>
      </c>
      <c r="E389" s="101">
        <v>100</v>
      </c>
      <c r="F389" s="103">
        <f>30/32*100</f>
        <v>93.75</v>
      </c>
      <c r="G389" s="56">
        <v>100</v>
      </c>
      <c r="H389" s="12">
        <f t="shared" si="11"/>
        <v>93.75</v>
      </c>
    </row>
    <row r="390" spans="1:8" ht="35.25" hidden="1" customHeight="1" x14ac:dyDescent="0.25">
      <c r="A390" s="199"/>
      <c r="B390" s="202"/>
      <c r="C390" s="83" t="s">
        <v>85</v>
      </c>
      <c r="D390" s="77" t="s">
        <v>31</v>
      </c>
      <c r="E390" s="101">
        <v>92</v>
      </c>
      <c r="F390" s="103">
        <v>100</v>
      </c>
      <c r="G390" s="56">
        <v>92.5</v>
      </c>
      <c r="H390" s="12">
        <f t="shared" si="11"/>
        <v>108.69565217391303</v>
      </c>
    </row>
    <row r="391" spans="1:8" ht="35.25" hidden="1" customHeight="1" x14ac:dyDescent="0.25">
      <c r="A391" s="199"/>
      <c r="B391" s="202"/>
      <c r="C391" s="83" t="s">
        <v>108</v>
      </c>
      <c r="D391" s="77" t="s">
        <v>32</v>
      </c>
      <c r="E391" s="101" t="e">
        <f>К3!#REF!</f>
        <v>#REF!</v>
      </c>
      <c r="F391" s="103">
        <v>33</v>
      </c>
      <c r="G391" s="56">
        <v>33</v>
      </c>
      <c r="H391" s="12"/>
    </row>
    <row r="392" spans="1:8" ht="20.25" hidden="1" customHeight="1" x14ac:dyDescent="0.25">
      <c r="A392" s="199"/>
      <c r="B392" s="215"/>
      <c r="C392" s="93" t="s">
        <v>33</v>
      </c>
      <c r="D392" s="94"/>
      <c r="E392" s="93"/>
      <c r="F392" s="94"/>
      <c r="G392" s="57"/>
      <c r="H392" s="16">
        <f>(SUM(H387:H390))/4</f>
        <v>99.611413043478251</v>
      </c>
    </row>
    <row r="393" spans="1:8" ht="20.25" hidden="1" customHeight="1" x14ac:dyDescent="0.25">
      <c r="A393" s="199"/>
      <c r="B393" s="207" t="s">
        <v>39</v>
      </c>
      <c r="C393" s="76" t="s">
        <v>79</v>
      </c>
      <c r="D393" s="91" t="s">
        <v>32</v>
      </c>
      <c r="E393" s="84">
        <v>6</v>
      </c>
      <c r="F393" s="92">
        <f>17/3</f>
        <v>5.666666666666667</v>
      </c>
      <c r="G393" s="52">
        <v>6</v>
      </c>
      <c r="H393" s="12">
        <f t="shared" si="11"/>
        <v>94.444444444444457</v>
      </c>
    </row>
    <row r="394" spans="1:8" ht="33.75" hidden="1" customHeight="1" x14ac:dyDescent="0.25">
      <c r="A394" s="199"/>
      <c r="B394" s="207"/>
      <c r="C394" s="83" t="s">
        <v>80</v>
      </c>
      <c r="D394" s="91" t="s">
        <v>31</v>
      </c>
      <c r="E394" s="84">
        <v>100</v>
      </c>
      <c r="F394" s="91">
        <v>95</v>
      </c>
      <c r="G394" s="24">
        <v>100</v>
      </c>
      <c r="H394" s="12">
        <f t="shared" si="11"/>
        <v>95</v>
      </c>
    </row>
    <row r="395" spans="1:8" ht="33.75" hidden="1" customHeight="1" x14ac:dyDescent="0.25">
      <c r="A395" s="199"/>
      <c r="B395" s="207"/>
      <c r="C395" s="83" t="s">
        <v>81</v>
      </c>
      <c r="D395" s="91" t="s">
        <v>31</v>
      </c>
      <c r="E395" s="84">
        <v>70</v>
      </c>
      <c r="F395" s="91">
        <v>70</v>
      </c>
      <c r="G395" s="24">
        <v>70</v>
      </c>
      <c r="H395" s="12">
        <f t="shared" si="11"/>
        <v>100</v>
      </c>
    </row>
    <row r="396" spans="1:8" ht="33.75" hidden="1" customHeight="1" x14ac:dyDescent="0.25">
      <c r="A396" s="199"/>
      <c r="B396" s="207"/>
      <c r="C396" s="83" t="s">
        <v>82</v>
      </c>
      <c r="D396" s="91" t="s">
        <v>31</v>
      </c>
      <c r="E396" s="84">
        <v>100</v>
      </c>
      <c r="F396" s="92">
        <v>95</v>
      </c>
      <c r="G396" s="52">
        <v>100</v>
      </c>
      <c r="H396" s="12">
        <f t="shared" si="11"/>
        <v>95</v>
      </c>
    </row>
    <row r="397" spans="1:8" ht="33.75" hidden="1" customHeight="1" x14ac:dyDescent="0.25">
      <c r="A397" s="199"/>
      <c r="B397" s="207"/>
      <c r="C397" s="83" t="s">
        <v>83</v>
      </c>
      <c r="D397" s="91" t="s">
        <v>31</v>
      </c>
      <c r="E397" s="84">
        <v>100</v>
      </c>
      <c r="F397" s="92">
        <v>100</v>
      </c>
      <c r="G397" s="52">
        <v>100</v>
      </c>
      <c r="H397" s="12">
        <f t="shared" si="11"/>
        <v>100</v>
      </c>
    </row>
    <row r="398" spans="1:8" ht="33.75" hidden="1" customHeight="1" x14ac:dyDescent="0.25">
      <c r="A398" s="199"/>
      <c r="B398" s="207"/>
      <c r="C398" s="83" t="s">
        <v>84</v>
      </c>
      <c r="D398" s="91" t="s">
        <v>31</v>
      </c>
      <c r="E398" s="84">
        <v>100</v>
      </c>
      <c r="F398" s="92">
        <v>100</v>
      </c>
      <c r="G398" s="52">
        <v>100</v>
      </c>
      <c r="H398" s="12">
        <f t="shared" si="11"/>
        <v>100</v>
      </c>
    </row>
    <row r="399" spans="1:8" ht="33.75" hidden="1" customHeight="1" x14ac:dyDescent="0.25">
      <c r="A399" s="199"/>
      <c r="B399" s="207"/>
      <c r="C399" s="83" t="s">
        <v>85</v>
      </c>
      <c r="D399" s="91" t="s">
        <v>31</v>
      </c>
      <c r="E399" s="84">
        <v>100</v>
      </c>
      <c r="F399" s="92">
        <v>100</v>
      </c>
      <c r="G399" s="52">
        <v>100</v>
      </c>
      <c r="H399" s="12">
        <f t="shared" si="11"/>
        <v>100</v>
      </c>
    </row>
    <row r="400" spans="1:8" ht="63.75" hidden="1" customHeight="1" x14ac:dyDescent="0.25">
      <c r="A400" s="199"/>
      <c r="B400" s="207"/>
      <c r="C400" s="83" t="s">
        <v>86</v>
      </c>
      <c r="D400" s="91" t="s">
        <v>31</v>
      </c>
      <c r="E400" s="84">
        <v>100</v>
      </c>
      <c r="F400" s="92">
        <v>100</v>
      </c>
      <c r="G400" s="52">
        <v>100</v>
      </c>
      <c r="H400" s="12">
        <f t="shared" si="11"/>
        <v>100</v>
      </c>
    </row>
    <row r="401" spans="1:8" ht="28.5" hidden="1" customHeight="1" x14ac:dyDescent="0.25">
      <c r="A401" s="199"/>
      <c r="B401" s="207"/>
      <c r="C401" s="83" t="s">
        <v>108</v>
      </c>
      <c r="D401" s="91" t="s">
        <v>32</v>
      </c>
      <c r="E401" s="84" t="e">
        <f>К3!#REF!</f>
        <v>#REF!</v>
      </c>
      <c r="F401" s="92">
        <v>24</v>
      </c>
      <c r="G401" s="52">
        <v>24</v>
      </c>
      <c r="H401" s="64"/>
    </row>
    <row r="402" spans="1:8" ht="20.25" hidden="1" customHeight="1" x14ac:dyDescent="0.25">
      <c r="A402" s="199"/>
      <c r="B402" s="207"/>
      <c r="C402" s="93" t="s">
        <v>33</v>
      </c>
      <c r="D402" s="94"/>
      <c r="E402" s="93"/>
      <c r="F402" s="94"/>
      <c r="G402" s="32"/>
      <c r="H402" s="43">
        <f>(SUM(H393:H400))/8</f>
        <v>98.055555555555557</v>
      </c>
    </row>
    <row r="403" spans="1:8" ht="20.25" hidden="1" customHeight="1" x14ac:dyDescent="0.25">
      <c r="A403" s="199"/>
      <c r="B403" s="207" t="s">
        <v>40</v>
      </c>
      <c r="C403" s="76" t="s">
        <v>87</v>
      </c>
      <c r="D403" s="91" t="s">
        <v>32</v>
      </c>
      <c r="E403" s="84">
        <v>5.2</v>
      </c>
      <c r="F403" s="91">
        <f>31/5</f>
        <v>6.2</v>
      </c>
      <c r="G403" s="24">
        <v>5.2</v>
      </c>
      <c r="H403" s="12">
        <f t="shared" si="11"/>
        <v>119.23076923076923</v>
      </c>
    </row>
    <row r="404" spans="1:8" ht="33.75" hidden="1" customHeight="1" x14ac:dyDescent="0.25">
      <c r="A404" s="199"/>
      <c r="B404" s="207"/>
      <c r="C404" s="83" t="s">
        <v>92</v>
      </c>
      <c r="D404" s="91" t="s">
        <v>31</v>
      </c>
      <c r="E404" s="84">
        <v>100</v>
      </c>
      <c r="F404" s="92">
        <v>100</v>
      </c>
      <c r="G404" s="52">
        <v>100</v>
      </c>
      <c r="H404" s="12">
        <f t="shared" si="11"/>
        <v>100</v>
      </c>
    </row>
    <row r="405" spans="1:8" ht="33.75" hidden="1" customHeight="1" x14ac:dyDescent="0.25">
      <c r="A405" s="199"/>
      <c r="B405" s="207"/>
      <c r="C405" s="83" t="s">
        <v>93</v>
      </c>
      <c r="D405" s="91" t="s">
        <v>31</v>
      </c>
      <c r="E405" s="84">
        <v>40</v>
      </c>
      <c r="F405" s="92">
        <v>40</v>
      </c>
      <c r="G405" s="52">
        <v>40</v>
      </c>
      <c r="H405" s="12">
        <f t="shared" si="11"/>
        <v>100</v>
      </c>
    </row>
    <row r="406" spans="1:8" ht="33.75" hidden="1" customHeight="1" x14ac:dyDescent="0.25">
      <c r="A406" s="199"/>
      <c r="B406" s="207"/>
      <c r="C406" s="83" t="s">
        <v>94</v>
      </c>
      <c r="D406" s="91" t="s">
        <v>31</v>
      </c>
      <c r="E406" s="84">
        <v>100</v>
      </c>
      <c r="F406" s="92">
        <v>100</v>
      </c>
      <c r="G406" s="52">
        <v>100</v>
      </c>
      <c r="H406" s="12">
        <f t="shared" si="11"/>
        <v>100</v>
      </c>
    </row>
    <row r="407" spans="1:8" ht="33.75" hidden="1" customHeight="1" x14ac:dyDescent="0.25">
      <c r="A407" s="199"/>
      <c r="B407" s="207"/>
      <c r="C407" s="83" t="s">
        <v>95</v>
      </c>
      <c r="D407" s="91" t="s">
        <v>31</v>
      </c>
      <c r="E407" s="84">
        <v>100</v>
      </c>
      <c r="F407" s="92">
        <v>100</v>
      </c>
      <c r="G407" s="52">
        <v>100</v>
      </c>
      <c r="H407" s="12">
        <f t="shared" si="11"/>
        <v>100</v>
      </c>
    </row>
    <row r="408" spans="1:8" ht="33.75" hidden="1" customHeight="1" x14ac:dyDescent="0.25">
      <c r="A408" s="199"/>
      <c r="B408" s="207"/>
      <c r="C408" s="83" t="s">
        <v>84</v>
      </c>
      <c r="D408" s="91" t="s">
        <v>31</v>
      </c>
      <c r="E408" s="84">
        <v>100</v>
      </c>
      <c r="F408" s="92">
        <v>100</v>
      </c>
      <c r="G408" s="52">
        <v>100</v>
      </c>
      <c r="H408" s="12">
        <f t="shared" si="11"/>
        <v>100</v>
      </c>
    </row>
    <row r="409" spans="1:8" ht="33.75" hidden="1" customHeight="1" x14ac:dyDescent="0.25">
      <c r="A409" s="199"/>
      <c r="B409" s="207"/>
      <c r="C409" s="83" t="s">
        <v>85</v>
      </c>
      <c r="D409" s="91" t="s">
        <v>31</v>
      </c>
      <c r="E409" s="84">
        <v>100</v>
      </c>
      <c r="F409" s="92">
        <v>100</v>
      </c>
      <c r="G409" s="52">
        <v>100</v>
      </c>
      <c r="H409" s="12">
        <f t="shared" si="11"/>
        <v>100</v>
      </c>
    </row>
    <row r="410" spans="1:8" ht="66.75" hidden="1" customHeight="1" x14ac:dyDescent="0.25">
      <c r="A410" s="199"/>
      <c r="B410" s="207"/>
      <c r="C410" s="83" t="s">
        <v>86</v>
      </c>
      <c r="D410" s="91" t="s">
        <v>31</v>
      </c>
      <c r="E410" s="84">
        <v>100</v>
      </c>
      <c r="F410" s="92">
        <v>100</v>
      </c>
      <c r="G410" s="52">
        <v>100</v>
      </c>
      <c r="H410" s="12">
        <f t="shared" si="11"/>
        <v>100</v>
      </c>
    </row>
    <row r="411" spans="1:8" ht="30.75" hidden="1" customHeight="1" x14ac:dyDescent="0.25">
      <c r="A411" s="199"/>
      <c r="B411" s="207"/>
      <c r="C411" s="83" t="s">
        <v>108</v>
      </c>
      <c r="D411" s="91" t="s">
        <v>32</v>
      </c>
      <c r="E411" s="84" t="e">
        <f>К3!#REF!</f>
        <v>#REF!</v>
      </c>
      <c r="F411" s="92" t="e">
        <f>К3!#REF!</f>
        <v>#REF!</v>
      </c>
      <c r="G411" s="52">
        <v>26</v>
      </c>
      <c r="H411" s="64"/>
    </row>
    <row r="412" spans="1:8" ht="20.25" hidden="1" customHeight="1" x14ac:dyDescent="0.25">
      <c r="A412" s="199"/>
      <c r="B412" s="207"/>
      <c r="C412" s="93" t="s">
        <v>33</v>
      </c>
      <c r="D412" s="94"/>
      <c r="E412" s="93"/>
      <c r="F412" s="94"/>
      <c r="G412" s="32"/>
      <c r="H412" s="43">
        <f>(SUM(H403:H410))/8</f>
        <v>102.40384615384616</v>
      </c>
    </row>
    <row r="413" spans="1:8" ht="20.25" hidden="1" customHeight="1" x14ac:dyDescent="0.25">
      <c r="A413" s="199"/>
      <c r="B413" s="211" t="s">
        <v>41</v>
      </c>
      <c r="C413" s="76" t="s">
        <v>87</v>
      </c>
      <c r="D413" s="91" t="s">
        <v>32</v>
      </c>
      <c r="E413" s="84">
        <v>2</v>
      </c>
      <c r="F413" s="92">
        <f>6/2</f>
        <v>3</v>
      </c>
      <c r="G413" s="52">
        <v>2</v>
      </c>
      <c r="H413" s="12">
        <f t="shared" si="11"/>
        <v>150</v>
      </c>
    </row>
    <row r="414" spans="1:8" ht="32.25" hidden="1" customHeight="1" x14ac:dyDescent="0.25">
      <c r="A414" s="199"/>
      <c r="B414" s="211"/>
      <c r="C414" s="76" t="s">
        <v>88</v>
      </c>
      <c r="D414" s="91" t="s">
        <v>31</v>
      </c>
      <c r="E414" s="84">
        <v>100</v>
      </c>
      <c r="F414" s="91">
        <v>100</v>
      </c>
      <c r="G414" s="24">
        <v>100</v>
      </c>
      <c r="H414" s="12">
        <f t="shared" si="11"/>
        <v>100</v>
      </c>
    </row>
    <row r="415" spans="1:8" ht="32.25" hidden="1" customHeight="1" x14ac:dyDescent="0.25">
      <c r="A415" s="199"/>
      <c r="B415" s="211"/>
      <c r="C415" s="83" t="s">
        <v>89</v>
      </c>
      <c r="D415" s="91" t="s">
        <v>31</v>
      </c>
      <c r="E415" s="84">
        <v>75</v>
      </c>
      <c r="F415" s="92">
        <v>75</v>
      </c>
      <c r="G415" s="52">
        <v>75</v>
      </c>
      <c r="H415" s="12">
        <f t="shared" si="11"/>
        <v>100</v>
      </c>
    </row>
    <row r="416" spans="1:8" ht="32.25" hidden="1" customHeight="1" x14ac:dyDescent="0.25">
      <c r="A416" s="199"/>
      <c r="B416" s="211"/>
      <c r="C416" s="83" t="s">
        <v>90</v>
      </c>
      <c r="D416" s="91" t="s">
        <v>31</v>
      </c>
      <c r="E416" s="84">
        <v>100</v>
      </c>
      <c r="F416" s="92">
        <v>100</v>
      </c>
      <c r="G416" s="52">
        <v>100</v>
      </c>
      <c r="H416" s="12">
        <f t="shared" si="11"/>
        <v>100</v>
      </c>
    </row>
    <row r="417" spans="1:8" ht="32.25" hidden="1" customHeight="1" x14ac:dyDescent="0.25">
      <c r="A417" s="199"/>
      <c r="B417" s="211"/>
      <c r="C417" s="83" t="s">
        <v>91</v>
      </c>
      <c r="D417" s="91" t="s">
        <v>31</v>
      </c>
      <c r="E417" s="84">
        <v>100</v>
      </c>
      <c r="F417" s="92">
        <v>100</v>
      </c>
      <c r="G417" s="52">
        <v>100</v>
      </c>
      <c r="H417" s="12">
        <f t="shared" si="11"/>
        <v>100</v>
      </c>
    </row>
    <row r="418" spans="1:8" ht="32.25" hidden="1" customHeight="1" x14ac:dyDescent="0.25">
      <c r="A418" s="199"/>
      <c r="B418" s="211"/>
      <c r="C418" s="83" t="s">
        <v>84</v>
      </c>
      <c r="D418" s="91" t="s">
        <v>31</v>
      </c>
      <c r="E418" s="84">
        <v>100</v>
      </c>
      <c r="F418" s="92">
        <v>100</v>
      </c>
      <c r="G418" s="52">
        <v>100</v>
      </c>
      <c r="H418" s="12">
        <f t="shared" si="11"/>
        <v>100</v>
      </c>
    </row>
    <row r="419" spans="1:8" ht="32.25" hidden="1" customHeight="1" x14ac:dyDescent="0.25">
      <c r="A419" s="199"/>
      <c r="B419" s="211"/>
      <c r="C419" s="83" t="s">
        <v>85</v>
      </c>
      <c r="D419" s="91" t="s">
        <v>31</v>
      </c>
      <c r="E419" s="84">
        <v>100</v>
      </c>
      <c r="F419" s="92">
        <v>100</v>
      </c>
      <c r="G419" s="52">
        <v>100</v>
      </c>
      <c r="H419" s="12">
        <f t="shared" si="11"/>
        <v>100</v>
      </c>
    </row>
    <row r="420" spans="1:8" ht="60.75" hidden="1" customHeight="1" x14ac:dyDescent="0.25">
      <c r="A420" s="199"/>
      <c r="B420" s="211"/>
      <c r="C420" s="83" t="s">
        <v>86</v>
      </c>
      <c r="D420" s="91" t="s">
        <v>31</v>
      </c>
      <c r="E420" s="84">
        <v>100</v>
      </c>
      <c r="F420" s="92">
        <v>100</v>
      </c>
      <c r="G420" s="52">
        <v>100</v>
      </c>
      <c r="H420" s="12">
        <f t="shared" si="11"/>
        <v>100</v>
      </c>
    </row>
    <row r="421" spans="1:8" ht="34.5" hidden="1" customHeight="1" x14ac:dyDescent="0.25">
      <c r="A421" s="199"/>
      <c r="B421" s="211"/>
      <c r="C421" s="83" t="s">
        <v>108</v>
      </c>
      <c r="D421" s="91" t="s">
        <v>32</v>
      </c>
      <c r="E421" s="84" t="e">
        <f>К3!#REF!</f>
        <v>#REF!</v>
      </c>
      <c r="F421" s="92">
        <v>4</v>
      </c>
      <c r="G421" s="52">
        <v>4</v>
      </c>
      <c r="H421" s="64"/>
    </row>
    <row r="422" spans="1:8" ht="23.25" hidden="1" customHeight="1" x14ac:dyDescent="0.25">
      <c r="A422" s="199"/>
      <c r="B422" s="211"/>
      <c r="C422" s="93" t="s">
        <v>33</v>
      </c>
      <c r="D422" s="94"/>
      <c r="E422" s="93"/>
      <c r="F422" s="94"/>
      <c r="G422" s="32"/>
      <c r="H422" s="43">
        <f>(SUM(H413:H420))/8</f>
        <v>106.25</v>
      </c>
    </row>
    <row r="423" spans="1:8" ht="23.25" hidden="1" customHeight="1" x14ac:dyDescent="0.25">
      <c r="A423" s="199"/>
      <c r="B423" s="72"/>
      <c r="C423" s="109"/>
      <c r="D423" s="110" t="s">
        <v>111</v>
      </c>
      <c r="E423" s="109" t="e">
        <f>К3!#REF!</f>
        <v>#REF!</v>
      </c>
      <c r="F423" s="110" t="e">
        <f>К3!#REF!</f>
        <v>#REF!</v>
      </c>
      <c r="G423" s="68">
        <v>9018</v>
      </c>
      <c r="H423" s="69"/>
    </row>
    <row r="424" spans="1:8" ht="23.25" hidden="1" customHeight="1" x14ac:dyDescent="0.25">
      <c r="A424" s="199"/>
      <c r="B424" s="208" t="s">
        <v>65</v>
      </c>
      <c r="C424" s="95"/>
      <c r="D424" s="96" t="s">
        <v>111</v>
      </c>
      <c r="E424" s="97" t="e">
        <f>К3!#REF!</f>
        <v>#REF!</v>
      </c>
      <c r="F424" s="96" t="e">
        <f>К3!#REF!</f>
        <v>#REF!</v>
      </c>
      <c r="G424" s="62">
        <v>5524</v>
      </c>
      <c r="H424" s="31"/>
    </row>
    <row r="425" spans="1:8" ht="23.25" hidden="1" customHeight="1" thickBot="1" x14ac:dyDescent="0.3">
      <c r="A425" s="200"/>
      <c r="B425" s="209"/>
      <c r="C425" s="79" t="s">
        <v>33</v>
      </c>
      <c r="D425" s="80"/>
      <c r="E425" s="79"/>
      <c r="F425" s="80"/>
      <c r="G425" s="49"/>
      <c r="H425" s="14"/>
    </row>
    <row r="426" spans="1:8" ht="25.5" hidden="1" customHeight="1" x14ac:dyDescent="0.25">
      <c r="A426" s="198" t="s">
        <v>54</v>
      </c>
      <c r="B426" s="201" t="s">
        <v>39</v>
      </c>
      <c r="C426" s="73" t="s">
        <v>79</v>
      </c>
      <c r="D426" s="74" t="s">
        <v>32</v>
      </c>
      <c r="E426" s="81">
        <v>10.5</v>
      </c>
      <c r="F426" s="92">
        <f>44/4</f>
        <v>11</v>
      </c>
      <c r="G426" s="53">
        <v>11</v>
      </c>
      <c r="H426" s="15">
        <f t="shared" ref="H426:H491" si="12">F426/E426*100</f>
        <v>104.76190476190477</v>
      </c>
    </row>
    <row r="427" spans="1:8" ht="35.25" hidden="1" customHeight="1" x14ac:dyDescent="0.25">
      <c r="A427" s="199"/>
      <c r="B427" s="202"/>
      <c r="C427" s="83" t="s">
        <v>80</v>
      </c>
      <c r="D427" s="77" t="s">
        <v>31</v>
      </c>
      <c r="E427" s="84">
        <v>100</v>
      </c>
      <c r="F427" s="91">
        <v>96</v>
      </c>
      <c r="G427" s="24">
        <v>98</v>
      </c>
      <c r="H427" s="12">
        <f t="shared" si="12"/>
        <v>96</v>
      </c>
    </row>
    <row r="428" spans="1:8" ht="35.25" hidden="1" customHeight="1" x14ac:dyDescent="0.25">
      <c r="A428" s="199"/>
      <c r="B428" s="202"/>
      <c r="C428" s="83" t="s">
        <v>81</v>
      </c>
      <c r="D428" s="77" t="s">
        <v>31</v>
      </c>
      <c r="E428" s="84">
        <v>41</v>
      </c>
      <c r="F428" s="91">
        <v>41</v>
      </c>
      <c r="G428" s="24">
        <v>41</v>
      </c>
      <c r="H428" s="12">
        <f t="shared" si="12"/>
        <v>100</v>
      </c>
    </row>
    <row r="429" spans="1:8" ht="35.25" hidden="1" customHeight="1" x14ac:dyDescent="0.25">
      <c r="A429" s="199"/>
      <c r="B429" s="202"/>
      <c r="C429" s="83" t="s">
        <v>82</v>
      </c>
      <c r="D429" s="77" t="s">
        <v>31</v>
      </c>
      <c r="E429" s="84">
        <v>100</v>
      </c>
      <c r="F429" s="92">
        <v>96</v>
      </c>
      <c r="G429" s="52">
        <v>100</v>
      </c>
      <c r="H429" s="12">
        <f t="shared" si="12"/>
        <v>96</v>
      </c>
    </row>
    <row r="430" spans="1:8" ht="35.25" hidden="1" customHeight="1" x14ac:dyDescent="0.25">
      <c r="A430" s="199"/>
      <c r="B430" s="202"/>
      <c r="C430" s="83" t="s">
        <v>83</v>
      </c>
      <c r="D430" s="77" t="s">
        <v>31</v>
      </c>
      <c r="E430" s="84">
        <v>100</v>
      </c>
      <c r="F430" s="92">
        <v>100</v>
      </c>
      <c r="G430" s="52">
        <v>100</v>
      </c>
      <c r="H430" s="12">
        <f t="shared" si="12"/>
        <v>100</v>
      </c>
    </row>
    <row r="431" spans="1:8" ht="35.25" hidden="1" customHeight="1" x14ac:dyDescent="0.25">
      <c r="A431" s="199"/>
      <c r="B431" s="202"/>
      <c r="C431" s="83" t="s">
        <v>84</v>
      </c>
      <c r="D431" s="77" t="s">
        <v>31</v>
      </c>
      <c r="E431" s="84">
        <v>100</v>
      </c>
      <c r="F431" s="92">
        <v>100</v>
      </c>
      <c r="G431" s="52">
        <v>100</v>
      </c>
      <c r="H431" s="12">
        <f t="shared" si="12"/>
        <v>100</v>
      </c>
    </row>
    <row r="432" spans="1:8" ht="35.25" hidden="1" customHeight="1" x14ac:dyDescent="0.25">
      <c r="A432" s="199"/>
      <c r="B432" s="202"/>
      <c r="C432" s="83" t="s">
        <v>85</v>
      </c>
      <c r="D432" s="77" t="s">
        <v>31</v>
      </c>
      <c r="E432" s="84">
        <v>100</v>
      </c>
      <c r="F432" s="92">
        <v>76</v>
      </c>
      <c r="G432" s="52">
        <v>83</v>
      </c>
      <c r="H432" s="12">
        <f t="shared" si="12"/>
        <v>76</v>
      </c>
    </row>
    <row r="433" spans="1:8" ht="66.75" hidden="1" customHeight="1" x14ac:dyDescent="0.25">
      <c r="A433" s="199"/>
      <c r="B433" s="202"/>
      <c r="C433" s="83" t="s">
        <v>86</v>
      </c>
      <c r="D433" s="77" t="s">
        <v>31</v>
      </c>
      <c r="E433" s="84">
        <v>100</v>
      </c>
      <c r="F433" s="85">
        <v>100</v>
      </c>
      <c r="G433" s="51">
        <v>100</v>
      </c>
      <c r="H433" s="12">
        <f t="shared" si="12"/>
        <v>100</v>
      </c>
    </row>
    <row r="434" spans="1:8" ht="29.25" hidden="1" customHeight="1" x14ac:dyDescent="0.25">
      <c r="A434" s="199"/>
      <c r="B434" s="202"/>
      <c r="C434" s="86" t="s">
        <v>108</v>
      </c>
      <c r="D434" s="87" t="s">
        <v>32</v>
      </c>
      <c r="E434" s="88" t="e">
        <f>К3!#REF!</f>
        <v>#REF!</v>
      </c>
      <c r="F434" s="78">
        <v>42</v>
      </c>
      <c r="G434" s="48">
        <v>44</v>
      </c>
      <c r="H434" s="64"/>
    </row>
    <row r="435" spans="1:8" ht="29.25" hidden="1" customHeight="1" x14ac:dyDescent="0.25">
      <c r="A435" s="199"/>
      <c r="B435" s="202"/>
      <c r="C435" s="89" t="s">
        <v>33</v>
      </c>
      <c r="D435" s="90"/>
      <c r="E435" s="89"/>
      <c r="F435" s="90"/>
      <c r="G435" s="33"/>
      <c r="H435" s="43">
        <f>(SUM(H426:H433))/8</f>
        <v>96.595238095238102</v>
      </c>
    </row>
    <row r="436" spans="1:8" ht="25.5" hidden="1" customHeight="1" x14ac:dyDescent="0.25">
      <c r="A436" s="199"/>
      <c r="B436" s="207" t="s">
        <v>40</v>
      </c>
      <c r="C436" s="76" t="s">
        <v>87</v>
      </c>
      <c r="D436" s="91" t="s">
        <v>32</v>
      </c>
      <c r="E436" s="84">
        <v>9.6</v>
      </c>
      <c r="F436" s="91">
        <f>46/5</f>
        <v>9.1999999999999993</v>
      </c>
      <c r="G436" s="24">
        <v>9.1999999999999993</v>
      </c>
      <c r="H436" s="12">
        <f t="shared" si="12"/>
        <v>95.833333333333329</v>
      </c>
    </row>
    <row r="437" spans="1:8" ht="38.25" hidden="1" customHeight="1" x14ac:dyDescent="0.25">
      <c r="A437" s="199"/>
      <c r="B437" s="207"/>
      <c r="C437" s="83" t="s">
        <v>92</v>
      </c>
      <c r="D437" s="91" t="s">
        <v>31</v>
      </c>
      <c r="E437" s="84">
        <v>100</v>
      </c>
      <c r="F437" s="92">
        <v>100</v>
      </c>
      <c r="G437" s="52">
        <v>100</v>
      </c>
      <c r="H437" s="12">
        <f t="shared" si="12"/>
        <v>100</v>
      </c>
    </row>
    <row r="438" spans="1:8" ht="38.25" hidden="1" customHeight="1" x14ac:dyDescent="0.25">
      <c r="A438" s="199"/>
      <c r="B438" s="207"/>
      <c r="C438" s="83" t="s">
        <v>93</v>
      </c>
      <c r="D438" s="91" t="s">
        <v>31</v>
      </c>
      <c r="E438" s="84">
        <v>27</v>
      </c>
      <c r="F438" s="92">
        <v>27</v>
      </c>
      <c r="G438" s="52">
        <v>27</v>
      </c>
      <c r="H438" s="12">
        <f t="shared" si="12"/>
        <v>100</v>
      </c>
    </row>
    <row r="439" spans="1:8" ht="38.25" hidden="1" customHeight="1" x14ac:dyDescent="0.25">
      <c r="A439" s="199"/>
      <c r="B439" s="207"/>
      <c r="C439" s="83" t="s">
        <v>94</v>
      </c>
      <c r="D439" s="91" t="s">
        <v>31</v>
      </c>
      <c r="E439" s="84">
        <v>100</v>
      </c>
      <c r="F439" s="92">
        <v>100</v>
      </c>
      <c r="G439" s="52">
        <v>100</v>
      </c>
      <c r="H439" s="12">
        <f t="shared" si="12"/>
        <v>100</v>
      </c>
    </row>
    <row r="440" spans="1:8" ht="38.25" hidden="1" customHeight="1" x14ac:dyDescent="0.25">
      <c r="A440" s="199"/>
      <c r="B440" s="207"/>
      <c r="C440" s="83" t="s">
        <v>95</v>
      </c>
      <c r="D440" s="91" t="s">
        <v>31</v>
      </c>
      <c r="E440" s="84">
        <v>100</v>
      </c>
      <c r="F440" s="92">
        <v>100</v>
      </c>
      <c r="G440" s="52">
        <v>100</v>
      </c>
      <c r="H440" s="12">
        <f t="shared" si="12"/>
        <v>100</v>
      </c>
    </row>
    <row r="441" spans="1:8" ht="38.25" hidden="1" customHeight="1" x14ac:dyDescent="0.25">
      <c r="A441" s="199"/>
      <c r="B441" s="207"/>
      <c r="C441" s="83" t="s">
        <v>84</v>
      </c>
      <c r="D441" s="91" t="s">
        <v>31</v>
      </c>
      <c r="E441" s="84">
        <v>100</v>
      </c>
      <c r="F441" s="92">
        <v>100</v>
      </c>
      <c r="G441" s="52">
        <v>100</v>
      </c>
      <c r="H441" s="12">
        <f t="shared" si="12"/>
        <v>100</v>
      </c>
    </row>
    <row r="442" spans="1:8" ht="38.25" hidden="1" customHeight="1" x14ac:dyDescent="0.25">
      <c r="A442" s="199"/>
      <c r="B442" s="207"/>
      <c r="C442" s="83" t="s">
        <v>85</v>
      </c>
      <c r="D442" s="91" t="s">
        <v>31</v>
      </c>
      <c r="E442" s="84">
        <v>100</v>
      </c>
      <c r="F442" s="92">
        <v>76</v>
      </c>
      <c r="G442" s="52">
        <v>78</v>
      </c>
      <c r="H442" s="12">
        <f t="shared" si="12"/>
        <v>76</v>
      </c>
    </row>
    <row r="443" spans="1:8" ht="64.5" hidden="1" customHeight="1" x14ac:dyDescent="0.25">
      <c r="A443" s="199"/>
      <c r="B443" s="207"/>
      <c r="C443" s="83" t="s">
        <v>86</v>
      </c>
      <c r="D443" s="91" t="s">
        <v>31</v>
      </c>
      <c r="E443" s="84">
        <v>100</v>
      </c>
      <c r="F443" s="85">
        <v>100</v>
      </c>
      <c r="G443" s="51">
        <v>100</v>
      </c>
      <c r="H443" s="12">
        <f t="shared" si="12"/>
        <v>100</v>
      </c>
    </row>
    <row r="444" spans="1:8" ht="33" hidden="1" customHeight="1" x14ac:dyDescent="0.25">
      <c r="A444" s="199"/>
      <c r="B444" s="207"/>
      <c r="C444" s="83" t="s">
        <v>108</v>
      </c>
      <c r="D444" s="91" t="s">
        <v>32</v>
      </c>
      <c r="E444" s="84" t="e">
        <f>К3!#REF!</f>
        <v>#REF!</v>
      </c>
      <c r="F444" s="85" t="e">
        <f>К3!#REF!</f>
        <v>#REF!</v>
      </c>
      <c r="G444" s="51">
        <v>46</v>
      </c>
      <c r="H444" s="64"/>
    </row>
    <row r="445" spans="1:8" ht="27" hidden="1" customHeight="1" x14ac:dyDescent="0.25">
      <c r="A445" s="199"/>
      <c r="B445" s="207"/>
      <c r="C445" s="93" t="s">
        <v>33</v>
      </c>
      <c r="D445" s="94"/>
      <c r="E445" s="93"/>
      <c r="F445" s="94"/>
      <c r="G445" s="32"/>
      <c r="H445" s="43">
        <f>(SUM(H436:H443))/8</f>
        <v>96.479166666666657</v>
      </c>
    </row>
    <row r="446" spans="1:8" ht="30.75" hidden="1" customHeight="1" x14ac:dyDescent="0.25">
      <c r="A446" s="199"/>
      <c r="B446" s="211" t="s">
        <v>41</v>
      </c>
      <c r="C446" s="76" t="s">
        <v>87</v>
      </c>
      <c r="D446" s="91" t="s">
        <v>32</v>
      </c>
      <c r="E446" s="84">
        <v>7.5</v>
      </c>
      <c r="F446" s="92">
        <f>13/2</f>
        <v>6.5</v>
      </c>
      <c r="G446" s="52">
        <v>6.5</v>
      </c>
      <c r="H446" s="12">
        <f t="shared" si="12"/>
        <v>86.666666666666671</v>
      </c>
    </row>
    <row r="447" spans="1:8" ht="30.75" hidden="1" customHeight="1" x14ac:dyDescent="0.25">
      <c r="A447" s="199"/>
      <c r="B447" s="211"/>
      <c r="C447" s="76" t="s">
        <v>88</v>
      </c>
      <c r="D447" s="91" t="s">
        <v>31</v>
      </c>
      <c r="E447" s="84">
        <v>100</v>
      </c>
      <c r="F447" s="91">
        <v>100</v>
      </c>
      <c r="G447" s="24">
        <v>100</v>
      </c>
      <c r="H447" s="12">
        <f t="shared" si="12"/>
        <v>100</v>
      </c>
    </row>
    <row r="448" spans="1:8" ht="30.75" hidden="1" customHeight="1" x14ac:dyDescent="0.25">
      <c r="A448" s="199"/>
      <c r="B448" s="211"/>
      <c r="C448" s="83" t="s">
        <v>89</v>
      </c>
      <c r="D448" s="91" t="s">
        <v>31</v>
      </c>
      <c r="E448" s="84">
        <v>40</v>
      </c>
      <c r="F448" s="92">
        <v>40</v>
      </c>
      <c r="G448" s="52">
        <v>40</v>
      </c>
      <c r="H448" s="12">
        <f t="shared" si="12"/>
        <v>100</v>
      </c>
    </row>
    <row r="449" spans="1:8" ht="30.75" hidden="1" customHeight="1" x14ac:dyDescent="0.25">
      <c r="A449" s="199"/>
      <c r="B449" s="211"/>
      <c r="C449" s="83" t="s">
        <v>90</v>
      </c>
      <c r="D449" s="91" t="s">
        <v>31</v>
      </c>
      <c r="E449" s="84">
        <v>100</v>
      </c>
      <c r="F449" s="92">
        <v>100</v>
      </c>
      <c r="G449" s="52">
        <v>100</v>
      </c>
      <c r="H449" s="12">
        <f t="shared" si="12"/>
        <v>100</v>
      </c>
    </row>
    <row r="450" spans="1:8" ht="30.75" hidden="1" customHeight="1" x14ac:dyDescent="0.25">
      <c r="A450" s="199"/>
      <c r="B450" s="211"/>
      <c r="C450" s="83" t="s">
        <v>91</v>
      </c>
      <c r="D450" s="91" t="s">
        <v>31</v>
      </c>
      <c r="E450" s="84">
        <v>100</v>
      </c>
      <c r="F450" s="92">
        <v>100</v>
      </c>
      <c r="G450" s="52">
        <v>100</v>
      </c>
      <c r="H450" s="12">
        <f t="shared" si="12"/>
        <v>100</v>
      </c>
    </row>
    <row r="451" spans="1:8" ht="30.75" hidden="1" customHeight="1" x14ac:dyDescent="0.25">
      <c r="A451" s="199"/>
      <c r="B451" s="211"/>
      <c r="C451" s="83" t="s">
        <v>84</v>
      </c>
      <c r="D451" s="91" t="s">
        <v>31</v>
      </c>
      <c r="E451" s="84">
        <v>100</v>
      </c>
      <c r="F451" s="92">
        <v>100</v>
      </c>
      <c r="G451" s="52">
        <v>100</v>
      </c>
      <c r="H451" s="12">
        <f t="shared" si="12"/>
        <v>100</v>
      </c>
    </row>
    <row r="452" spans="1:8" ht="30.75" hidden="1" customHeight="1" x14ac:dyDescent="0.25">
      <c r="A452" s="199"/>
      <c r="B452" s="211"/>
      <c r="C452" s="83" t="s">
        <v>85</v>
      </c>
      <c r="D452" s="91" t="s">
        <v>31</v>
      </c>
      <c r="E452" s="84">
        <v>100</v>
      </c>
      <c r="F452" s="92">
        <v>76</v>
      </c>
      <c r="G452" s="52">
        <v>72</v>
      </c>
      <c r="H452" s="12">
        <f t="shared" si="12"/>
        <v>76</v>
      </c>
    </row>
    <row r="453" spans="1:8" ht="64.5" hidden="1" customHeight="1" x14ac:dyDescent="0.25">
      <c r="A453" s="199"/>
      <c r="B453" s="211"/>
      <c r="C453" s="83" t="s">
        <v>86</v>
      </c>
      <c r="D453" s="91" t="s">
        <v>31</v>
      </c>
      <c r="E453" s="84">
        <v>100</v>
      </c>
      <c r="F453" s="85">
        <v>100</v>
      </c>
      <c r="G453" s="51">
        <v>100</v>
      </c>
      <c r="H453" s="12">
        <f t="shared" si="12"/>
        <v>100</v>
      </c>
    </row>
    <row r="454" spans="1:8" ht="27" hidden="1" customHeight="1" x14ac:dyDescent="0.25">
      <c r="A454" s="199"/>
      <c r="B454" s="211"/>
      <c r="C454" s="83" t="s">
        <v>108</v>
      </c>
      <c r="D454" s="91" t="s">
        <v>32</v>
      </c>
      <c r="E454" s="84" t="e">
        <f>К3!#REF!</f>
        <v>#REF!</v>
      </c>
      <c r="F454" s="85">
        <v>15</v>
      </c>
      <c r="G454" s="51">
        <v>13</v>
      </c>
      <c r="H454" s="64"/>
    </row>
    <row r="455" spans="1:8" ht="25.5" hidden="1" customHeight="1" x14ac:dyDescent="0.25">
      <c r="A455" s="199"/>
      <c r="B455" s="211"/>
      <c r="C455" s="93" t="s">
        <v>33</v>
      </c>
      <c r="D455" s="94"/>
      <c r="E455" s="93"/>
      <c r="F455" s="94"/>
      <c r="G455" s="32"/>
      <c r="H455" s="43">
        <f>(SUM(H446:H453))/8</f>
        <v>95.333333333333343</v>
      </c>
    </row>
    <row r="456" spans="1:8" ht="25.5" hidden="1" customHeight="1" x14ac:dyDescent="0.25">
      <c r="A456" s="199"/>
      <c r="B456" s="208" t="s">
        <v>65</v>
      </c>
      <c r="C456" s="95"/>
      <c r="D456" s="96" t="s">
        <v>111</v>
      </c>
      <c r="E456" s="97" t="e">
        <f>К3!#REF!</f>
        <v>#REF!</v>
      </c>
      <c r="F456" s="96" t="e">
        <f>К3!#REF!</f>
        <v>#REF!</v>
      </c>
      <c r="G456" s="62">
        <v>16752</v>
      </c>
      <c r="H456" s="31"/>
    </row>
    <row r="457" spans="1:8" ht="30" hidden="1" customHeight="1" thickBot="1" x14ac:dyDescent="0.3">
      <c r="A457" s="200"/>
      <c r="B457" s="209"/>
      <c r="C457" s="79" t="s">
        <v>33</v>
      </c>
      <c r="D457" s="80"/>
      <c r="E457" s="79"/>
      <c r="F457" s="80"/>
      <c r="G457" s="49"/>
      <c r="H457" s="14"/>
    </row>
    <row r="458" spans="1:8" ht="33.75" hidden="1" customHeight="1" x14ac:dyDescent="0.25">
      <c r="A458" s="198" t="s">
        <v>101</v>
      </c>
      <c r="B458" s="201" t="s">
        <v>46</v>
      </c>
      <c r="C458" s="73" t="s">
        <v>96</v>
      </c>
      <c r="D458" s="74" t="s">
        <v>32</v>
      </c>
      <c r="E458" s="100">
        <v>8</v>
      </c>
      <c r="F458" s="91">
        <v>9</v>
      </c>
      <c r="G458" s="55">
        <v>9</v>
      </c>
      <c r="H458" s="15">
        <f t="shared" si="12"/>
        <v>112.5</v>
      </c>
    </row>
    <row r="459" spans="1:8" ht="33.75" hidden="1" customHeight="1" x14ac:dyDescent="0.25">
      <c r="A459" s="199"/>
      <c r="B459" s="202"/>
      <c r="C459" s="76" t="s">
        <v>97</v>
      </c>
      <c r="D459" s="77" t="s">
        <v>32</v>
      </c>
      <c r="E459" s="101">
        <v>27</v>
      </c>
      <c r="F459" s="91">
        <v>30</v>
      </c>
      <c r="G459" s="24">
        <v>32</v>
      </c>
      <c r="H459" s="12">
        <f t="shared" si="12"/>
        <v>111.11111111111111</v>
      </c>
    </row>
    <row r="460" spans="1:8" ht="33.75" hidden="1" customHeight="1" x14ac:dyDescent="0.25">
      <c r="A460" s="199"/>
      <c r="B460" s="202"/>
      <c r="C460" s="83" t="s">
        <v>98</v>
      </c>
      <c r="D460" s="102" t="s">
        <v>31</v>
      </c>
      <c r="E460" s="101">
        <v>100</v>
      </c>
      <c r="F460" s="103">
        <v>100</v>
      </c>
      <c r="G460" s="56">
        <v>100</v>
      </c>
      <c r="H460" s="12">
        <f t="shared" si="12"/>
        <v>100</v>
      </c>
    </row>
    <row r="461" spans="1:8" ht="33.75" hidden="1" customHeight="1" x14ac:dyDescent="0.25">
      <c r="A461" s="199"/>
      <c r="B461" s="202"/>
      <c r="C461" s="83" t="s">
        <v>85</v>
      </c>
      <c r="D461" s="77" t="s">
        <v>31</v>
      </c>
      <c r="E461" s="101">
        <v>93</v>
      </c>
      <c r="F461" s="103">
        <v>100</v>
      </c>
      <c r="G461" s="56">
        <v>96</v>
      </c>
      <c r="H461" s="12">
        <f t="shared" si="12"/>
        <v>107.5268817204301</v>
      </c>
    </row>
    <row r="462" spans="1:8" ht="33.75" hidden="1" customHeight="1" x14ac:dyDescent="0.25">
      <c r="A462" s="199"/>
      <c r="B462" s="202"/>
      <c r="C462" s="83" t="s">
        <v>108</v>
      </c>
      <c r="D462" s="77" t="s">
        <v>32</v>
      </c>
      <c r="E462" s="101" t="e">
        <f>К3!#REF!</f>
        <v>#REF!</v>
      </c>
      <c r="F462" s="103" t="e">
        <f>К3!#REF!</f>
        <v>#REF!</v>
      </c>
      <c r="G462" s="56">
        <v>41</v>
      </c>
      <c r="H462" s="12"/>
    </row>
    <row r="463" spans="1:8" ht="29.25" hidden="1" customHeight="1" x14ac:dyDescent="0.25">
      <c r="A463" s="199"/>
      <c r="B463" s="215"/>
      <c r="C463" s="93" t="s">
        <v>33</v>
      </c>
      <c r="D463" s="94"/>
      <c r="E463" s="93"/>
      <c r="F463" s="94"/>
      <c r="G463" s="57"/>
      <c r="H463" s="16">
        <f>(SUM(H458:H461))/4</f>
        <v>107.78449820788529</v>
      </c>
    </row>
    <row r="464" spans="1:8" ht="26.25" hidden="1" customHeight="1" x14ac:dyDescent="0.25">
      <c r="A464" s="199"/>
      <c r="B464" s="207" t="s">
        <v>39</v>
      </c>
      <c r="C464" s="76" t="s">
        <v>79</v>
      </c>
      <c r="D464" s="91" t="s">
        <v>32</v>
      </c>
      <c r="E464" s="84">
        <v>6.5</v>
      </c>
      <c r="F464" s="92">
        <f>27/4</f>
        <v>6.75</v>
      </c>
      <c r="G464" s="52">
        <v>6.7</v>
      </c>
      <c r="H464" s="12">
        <f t="shared" si="12"/>
        <v>103.84615384615385</v>
      </c>
    </row>
    <row r="465" spans="1:8" ht="32.25" hidden="1" customHeight="1" x14ac:dyDescent="0.25">
      <c r="A465" s="199"/>
      <c r="B465" s="207"/>
      <c r="C465" s="83" t="s">
        <v>80</v>
      </c>
      <c r="D465" s="91" t="s">
        <v>31</v>
      </c>
      <c r="E465" s="84">
        <v>100</v>
      </c>
      <c r="F465" s="91">
        <v>100</v>
      </c>
      <c r="G465" s="24">
        <v>100</v>
      </c>
      <c r="H465" s="12">
        <f t="shared" si="12"/>
        <v>100</v>
      </c>
    </row>
    <row r="466" spans="1:8" ht="32.25" hidden="1" customHeight="1" x14ac:dyDescent="0.25">
      <c r="A466" s="199"/>
      <c r="B466" s="207"/>
      <c r="C466" s="83" t="s">
        <v>81</v>
      </c>
      <c r="D466" s="91" t="s">
        <v>31</v>
      </c>
      <c r="E466" s="84">
        <v>67</v>
      </c>
      <c r="F466" s="91">
        <v>67</v>
      </c>
      <c r="G466" s="24">
        <v>64</v>
      </c>
      <c r="H466" s="12">
        <f t="shared" si="12"/>
        <v>100</v>
      </c>
    </row>
    <row r="467" spans="1:8" ht="32.25" hidden="1" customHeight="1" x14ac:dyDescent="0.25">
      <c r="A467" s="199"/>
      <c r="B467" s="207"/>
      <c r="C467" s="83" t="s">
        <v>82</v>
      </c>
      <c r="D467" s="91" t="s">
        <v>31</v>
      </c>
      <c r="E467" s="84">
        <v>100</v>
      </c>
      <c r="F467" s="92">
        <v>100</v>
      </c>
      <c r="G467" s="52">
        <v>100</v>
      </c>
      <c r="H467" s="12">
        <f t="shared" si="12"/>
        <v>100</v>
      </c>
    </row>
    <row r="468" spans="1:8" ht="32.25" hidden="1" customHeight="1" x14ac:dyDescent="0.25">
      <c r="A468" s="199"/>
      <c r="B468" s="207"/>
      <c r="C468" s="83" t="s">
        <v>83</v>
      </c>
      <c r="D468" s="91" t="s">
        <v>31</v>
      </c>
      <c r="E468" s="84">
        <v>100</v>
      </c>
      <c r="F468" s="92">
        <v>100</v>
      </c>
      <c r="G468" s="52">
        <v>100</v>
      </c>
      <c r="H468" s="12">
        <f t="shared" si="12"/>
        <v>100</v>
      </c>
    </row>
    <row r="469" spans="1:8" ht="32.25" hidden="1" customHeight="1" x14ac:dyDescent="0.25">
      <c r="A469" s="199"/>
      <c r="B469" s="207"/>
      <c r="C469" s="83" t="s">
        <v>84</v>
      </c>
      <c r="D469" s="91" t="s">
        <v>31</v>
      </c>
      <c r="E469" s="84">
        <v>100</v>
      </c>
      <c r="F469" s="92">
        <v>100</v>
      </c>
      <c r="G469" s="52">
        <v>100</v>
      </c>
      <c r="H469" s="12">
        <f t="shared" si="12"/>
        <v>100</v>
      </c>
    </row>
    <row r="470" spans="1:8" ht="32.25" hidden="1" customHeight="1" x14ac:dyDescent="0.25">
      <c r="A470" s="199"/>
      <c r="B470" s="207"/>
      <c r="C470" s="83" t="s">
        <v>85</v>
      </c>
      <c r="D470" s="91" t="s">
        <v>31</v>
      </c>
      <c r="E470" s="84">
        <v>67.5</v>
      </c>
      <c r="F470" s="92">
        <v>91</v>
      </c>
      <c r="G470" s="52">
        <v>91</v>
      </c>
      <c r="H470" s="12">
        <f t="shared" si="12"/>
        <v>134.81481481481481</v>
      </c>
    </row>
    <row r="471" spans="1:8" ht="65.25" hidden="1" customHeight="1" x14ac:dyDescent="0.25">
      <c r="A471" s="199"/>
      <c r="B471" s="207"/>
      <c r="C471" s="83" t="s">
        <v>86</v>
      </c>
      <c r="D471" s="91" t="s">
        <v>31</v>
      </c>
      <c r="E471" s="84">
        <v>100</v>
      </c>
      <c r="F471" s="85">
        <v>100</v>
      </c>
      <c r="G471" s="51">
        <v>100</v>
      </c>
      <c r="H471" s="12">
        <f t="shared" si="12"/>
        <v>100</v>
      </c>
    </row>
    <row r="472" spans="1:8" ht="31.5" hidden="1" customHeight="1" x14ac:dyDescent="0.25">
      <c r="A472" s="199"/>
      <c r="B472" s="207"/>
      <c r="C472" s="83" t="s">
        <v>108</v>
      </c>
      <c r="D472" s="91" t="s">
        <v>32</v>
      </c>
      <c r="E472" s="84" t="e">
        <f>К3!#REF!</f>
        <v>#REF!</v>
      </c>
      <c r="F472" s="85" t="e">
        <f>К3!#REF!</f>
        <v>#REF!</v>
      </c>
      <c r="G472" s="51">
        <v>26</v>
      </c>
      <c r="H472" s="64"/>
    </row>
    <row r="473" spans="1:8" ht="28.5" hidden="1" customHeight="1" x14ac:dyDescent="0.25">
      <c r="A473" s="199"/>
      <c r="B473" s="207"/>
      <c r="C473" s="93" t="s">
        <v>33</v>
      </c>
      <c r="D473" s="94"/>
      <c r="E473" s="93"/>
      <c r="F473" s="94"/>
      <c r="G473" s="32"/>
      <c r="H473" s="43">
        <f>(SUM(H464:H471))/8</f>
        <v>104.83262108262107</v>
      </c>
    </row>
    <row r="474" spans="1:8" ht="28.5" hidden="1" customHeight="1" x14ac:dyDescent="0.25">
      <c r="A474" s="199"/>
      <c r="B474" s="207" t="s">
        <v>40</v>
      </c>
      <c r="C474" s="76" t="s">
        <v>87</v>
      </c>
      <c r="D474" s="91" t="s">
        <v>32</v>
      </c>
      <c r="E474" s="84">
        <v>4.8</v>
      </c>
      <c r="F474" s="92">
        <f>26/5</f>
        <v>5.2</v>
      </c>
      <c r="G474" s="52">
        <v>5.2</v>
      </c>
      <c r="H474" s="12">
        <f t="shared" si="12"/>
        <v>108.33333333333334</v>
      </c>
    </row>
    <row r="475" spans="1:8" ht="32.25" hidden="1" customHeight="1" x14ac:dyDescent="0.25">
      <c r="A475" s="199"/>
      <c r="B475" s="207"/>
      <c r="C475" s="83" t="s">
        <v>92</v>
      </c>
      <c r="D475" s="91" t="s">
        <v>31</v>
      </c>
      <c r="E475" s="84">
        <v>100</v>
      </c>
      <c r="F475" s="92">
        <v>100</v>
      </c>
      <c r="G475" s="52">
        <v>100</v>
      </c>
      <c r="H475" s="12">
        <f t="shared" si="12"/>
        <v>100</v>
      </c>
    </row>
    <row r="476" spans="1:8" ht="32.25" hidden="1" customHeight="1" x14ac:dyDescent="0.25">
      <c r="A476" s="199"/>
      <c r="B476" s="207"/>
      <c r="C476" s="83" t="s">
        <v>93</v>
      </c>
      <c r="D476" s="91" t="s">
        <v>31</v>
      </c>
      <c r="E476" s="84">
        <v>65</v>
      </c>
      <c r="F476" s="92">
        <v>65</v>
      </c>
      <c r="G476" s="52">
        <v>66</v>
      </c>
      <c r="H476" s="12">
        <f t="shared" si="12"/>
        <v>100</v>
      </c>
    </row>
    <row r="477" spans="1:8" ht="32.25" hidden="1" customHeight="1" x14ac:dyDescent="0.25">
      <c r="A477" s="199"/>
      <c r="B477" s="207"/>
      <c r="C477" s="83" t="s">
        <v>94</v>
      </c>
      <c r="D477" s="91" t="s">
        <v>31</v>
      </c>
      <c r="E477" s="84">
        <v>100</v>
      </c>
      <c r="F477" s="92">
        <v>100</v>
      </c>
      <c r="G477" s="52">
        <v>100</v>
      </c>
      <c r="H477" s="12">
        <f t="shared" si="12"/>
        <v>100</v>
      </c>
    </row>
    <row r="478" spans="1:8" ht="32.25" hidden="1" customHeight="1" x14ac:dyDescent="0.25">
      <c r="A478" s="199"/>
      <c r="B478" s="207"/>
      <c r="C478" s="83" t="s">
        <v>95</v>
      </c>
      <c r="D478" s="91" t="s">
        <v>31</v>
      </c>
      <c r="E478" s="84">
        <v>100</v>
      </c>
      <c r="F478" s="92">
        <v>100</v>
      </c>
      <c r="G478" s="52">
        <v>100</v>
      </c>
      <c r="H478" s="12">
        <f t="shared" si="12"/>
        <v>100</v>
      </c>
    </row>
    <row r="479" spans="1:8" ht="32.25" hidden="1" customHeight="1" x14ac:dyDescent="0.25">
      <c r="A479" s="199"/>
      <c r="B479" s="207"/>
      <c r="C479" s="83" t="s">
        <v>84</v>
      </c>
      <c r="D479" s="91" t="s">
        <v>31</v>
      </c>
      <c r="E479" s="84">
        <v>100</v>
      </c>
      <c r="F479" s="92">
        <v>100</v>
      </c>
      <c r="G479" s="52">
        <v>100</v>
      </c>
      <c r="H479" s="12">
        <f t="shared" si="12"/>
        <v>100</v>
      </c>
    </row>
    <row r="480" spans="1:8" ht="32.25" hidden="1" customHeight="1" x14ac:dyDescent="0.25">
      <c r="A480" s="199"/>
      <c r="B480" s="207"/>
      <c r="C480" s="83" t="s">
        <v>85</v>
      </c>
      <c r="D480" s="91" t="s">
        <v>31</v>
      </c>
      <c r="E480" s="84">
        <v>67.5</v>
      </c>
      <c r="F480" s="92">
        <v>91</v>
      </c>
      <c r="G480" s="52">
        <v>91</v>
      </c>
      <c r="H480" s="12">
        <f t="shared" si="12"/>
        <v>134.81481481481481</v>
      </c>
    </row>
    <row r="481" spans="1:8" ht="63" hidden="1" customHeight="1" x14ac:dyDescent="0.25">
      <c r="A481" s="199"/>
      <c r="B481" s="207"/>
      <c r="C481" s="83" t="s">
        <v>86</v>
      </c>
      <c r="D481" s="91" t="s">
        <v>31</v>
      </c>
      <c r="E481" s="84">
        <v>100</v>
      </c>
      <c r="F481" s="85">
        <v>100</v>
      </c>
      <c r="G481" s="51">
        <v>100</v>
      </c>
      <c r="H481" s="12">
        <f t="shared" si="12"/>
        <v>100</v>
      </c>
    </row>
    <row r="482" spans="1:8" ht="33" hidden="1" customHeight="1" x14ac:dyDescent="0.25">
      <c r="A482" s="199"/>
      <c r="B482" s="207"/>
      <c r="C482" s="83" t="s">
        <v>108</v>
      </c>
      <c r="D482" s="91" t="s">
        <v>32</v>
      </c>
      <c r="E482" s="84" t="e">
        <f>К3!#REF!</f>
        <v>#REF!</v>
      </c>
      <c r="F482" s="85" t="e">
        <f>К3!#REF!</f>
        <v>#REF!</v>
      </c>
      <c r="G482" s="51">
        <v>25</v>
      </c>
      <c r="H482" s="64"/>
    </row>
    <row r="483" spans="1:8" ht="30.75" hidden="1" customHeight="1" x14ac:dyDescent="0.25">
      <c r="A483" s="199"/>
      <c r="B483" s="207"/>
      <c r="C483" s="93" t="s">
        <v>33</v>
      </c>
      <c r="D483" s="94"/>
      <c r="E483" s="93"/>
      <c r="F483" s="94"/>
      <c r="G483" s="32"/>
      <c r="H483" s="43">
        <f>(SUM(H474:H481))/8</f>
        <v>105.39351851851852</v>
      </c>
    </row>
    <row r="484" spans="1:8" ht="30.75" hidden="1" customHeight="1" x14ac:dyDescent="0.25">
      <c r="A484" s="199"/>
      <c r="B484" s="211" t="s">
        <v>41</v>
      </c>
      <c r="C484" s="76" t="s">
        <v>87</v>
      </c>
      <c r="D484" s="91" t="s">
        <v>32</v>
      </c>
      <c r="E484" s="84">
        <v>4</v>
      </c>
      <c r="F484" s="92">
        <f>9/2</f>
        <v>4.5</v>
      </c>
      <c r="G484" s="52">
        <v>4.5</v>
      </c>
      <c r="H484" s="12">
        <f t="shared" si="12"/>
        <v>112.5</v>
      </c>
    </row>
    <row r="485" spans="1:8" ht="32.25" hidden="1" customHeight="1" x14ac:dyDescent="0.25">
      <c r="A485" s="199"/>
      <c r="B485" s="211"/>
      <c r="C485" s="76" t="s">
        <v>88</v>
      </c>
      <c r="D485" s="91" t="s">
        <v>31</v>
      </c>
      <c r="E485" s="84">
        <v>100</v>
      </c>
      <c r="F485" s="91">
        <v>100</v>
      </c>
      <c r="G485" s="24">
        <v>100</v>
      </c>
      <c r="H485" s="12">
        <f t="shared" si="12"/>
        <v>100</v>
      </c>
    </row>
    <row r="486" spans="1:8" ht="32.25" hidden="1" customHeight="1" x14ac:dyDescent="0.25">
      <c r="A486" s="199"/>
      <c r="B486" s="211"/>
      <c r="C486" s="83" t="s">
        <v>89</v>
      </c>
      <c r="D486" s="91" t="s">
        <v>31</v>
      </c>
      <c r="E486" s="84">
        <v>70</v>
      </c>
      <c r="F486" s="92">
        <v>70</v>
      </c>
      <c r="G486" s="52">
        <v>70</v>
      </c>
      <c r="H486" s="12">
        <f t="shared" si="12"/>
        <v>100</v>
      </c>
    </row>
    <row r="487" spans="1:8" ht="32.25" hidden="1" customHeight="1" x14ac:dyDescent="0.25">
      <c r="A487" s="199"/>
      <c r="B487" s="211"/>
      <c r="C487" s="83" t="s">
        <v>90</v>
      </c>
      <c r="D487" s="91" t="s">
        <v>31</v>
      </c>
      <c r="E487" s="84">
        <v>100</v>
      </c>
      <c r="F487" s="92">
        <v>80</v>
      </c>
      <c r="G487" s="52">
        <v>100</v>
      </c>
      <c r="H487" s="12">
        <f t="shared" si="12"/>
        <v>80</v>
      </c>
    </row>
    <row r="488" spans="1:8" ht="32.25" hidden="1" customHeight="1" x14ac:dyDescent="0.25">
      <c r="A488" s="199"/>
      <c r="B488" s="211"/>
      <c r="C488" s="83" t="s">
        <v>91</v>
      </c>
      <c r="D488" s="91" t="s">
        <v>31</v>
      </c>
      <c r="E488" s="84">
        <v>100</v>
      </c>
      <c r="F488" s="92">
        <v>100</v>
      </c>
      <c r="G488" s="52">
        <v>100</v>
      </c>
      <c r="H488" s="12">
        <f t="shared" si="12"/>
        <v>100</v>
      </c>
    </row>
    <row r="489" spans="1:8" ht="32.25" hidden="1" customHeight="1" x14ac:dyDescent="0.25">
      <c r="A489" s="199"/>
      <c r="B489" s="211"/>
      <c r="C489" s="83" t="s">
        <v>84</v>
      </c>
      <c r="D489" s="91" t="s">
        <v>31</v>
      </c>
      <c r="E489" s="84">
        <v>100</v>
      </c>
      <c r="F489" s="92">
        <v>100</v>
      </c>
      <c r="G489" s="52">
        <v>100</v>
      </c>
      <c r="H489" s="12">
        <f t="shared" si="12"/>
        <v>100</v>
      </c>
    </row>
    <row r="490" spans="1:8" ht="32.25" hidden="1" customHeight="1" x14ac:dyDescent="0.25">
      <c r="A490" s="199"/>
      <c r="B490" s="211"/>
      <c r="C490" s="83" t="s">
        <v>85</v>
      </c>
      <c r="D490" s="91" t="s">
        <v>31</v>
      </c>
      <c r="E490" s="84">
        <v>67.5</v>
      </c>
      <c r="F490" s="92">
        <v>91</v>
      </c>
      <c r="G490" s="52">
        <v>91</v>
      </c>
      <c r="H490" s="12">
        <f t="shared" si="12"/>
        <v>134.81481481481481</v>
      </c>
    </row>
    <row r="491" spans="1:8" ht="66.75" hidden="1" customHeight="1" x14ac:dyDescent="0.25">
      <c r="A491" s="199"/>
      <c r="B491" s="211"/>
      <c r="C491" s="83" t="s">
        <v>86</v>
      </c>
      <c r="D491" s="91" t="s">
        <v>31</v>
      </c>
      <c r="E491" s="84">
        <v>100</v>
      </c>
      <c r="F491" s="85">
        <v>100</v>
      </c>
      <c r="G491" s="51">
        <v>100</v>
      </c>
      <c r="H491" s="12">
        <f t="shared" si="12"/>
        <v>100</v>
      </c>
    </row>
    <row r="492" spans="1:8" ht="29.25" hidden="1" customHeight="1" x14ac:dyDescent="0.25">
      <c r="A492" s="199"/>
      <c r="B492" s="211"/>
      <c r="C492" s="83" t="s">
        <v>108</v>
      </c>
      <c r="D492" s="91" t="s">
        <v>32</v>
      </c>
      <c r="E492" s="84" t="e">
        <f>К3!#REF!</f>
        <v>#REF!</v>
      </c>
      <c r="F492" s="85">
        <v>9</v>
      </c>
      <c r="G492" s="51">
        <v>9</v>
      </c>
      <c r="H492" s="64"/>
    </row>
    <row r="493" spans="1:8" ht="28.5" hidden="1" customHeight="1" x14ac:dyDescent="0.25">
      <c r="A493" s="199"/>
      <c r="B493" s="211"/>
      <c r="C493" s="93" t="s">
        <v>33</v>
      </c>
      <c r="D493" s="94"/>
      <c r="E493" s="93"/>
      <c r="F493" s="94"/>
      <c r="G493" s="32"/>
      <c r="H493" s="43">
        <f>(SUM(H484:H491))/8</f>
        <v>103.41435185185185</v>
      </c>
    </row>
    <row r="494" spans="1:8" ht="28.5" hidden="1" customHeight="1" x14ac:dyDescent="0.25">
      <c r="A494" s="199"/>
      <c r="B494" s="208" t="s">
        <v>65</v>
      </c>
      <c r="C494" s="95"/>
      <c r="D494" s="96" t="s">
        <v>111</v>
      </c>
      <c r="E494" s="97" t="e">
        <f>К3!#REF!</f>
        <v>#REF!</v>
      </c>
      <c r="F494" s="96" t="e">
        <f>К3!#REF!</f>
        <v>#REF!</v>
      </c>
      <c r="G494" s="62">
        <v>13907</v>
      </c>
      <c r="H494" s="31"/>
    </row>
    <row r="495" spans="1:8" ht="28.5" hidden="1" customHeight="1" x14ac:dyDescent="0.25">
      <c r="A495" s="199"/>
      <c r="B495" s="210"/>
      <c r="C495" s="111"/>
      <c r="D495" s="112" t="s">
        <v>111</v>
      </c>
      <c r="E495" s="113" t="e">
        <f>К3!#REF!</f>
        <v>#REF!</v>
      </c>
      <c r="F495" s="112" t="e">
        <f>К3!#REF!</f>
        <v>#REF!</v>
      </c>
      <c r="G495" s="70">
        <v>6114</v>
      </c>
      <c r="H495" s="71"/>
    </row>
    <row r="496" spans="1:8" ht="30.75" hidden="1" customHeight="1" thickBot="1" x14ac:dyDescent="0.3">
      <c r="A496" s="200"/>
      <c r="B496" s="209"/>
      <c r="C496" s="79" t="s">
        <v>33</v>
      </c>
      <c r="D496" s="80"/>
      <c r="E496" s="79"/>
      <c r="F496" s="80"/>
      <c r="G496" s="49"/>
      <c r="H496" s="14"/>
    </row>
    <row r="497" spans="1:8" ht="33" hidden="1" customHeight="1" x14ac:dyDescent="0.25">
      <c r="A497" s="198" t="s">
        <v>55</v>
      </c>
      <c r="B497" s="201" t="s">
        <v>46</v>
      </c>
      <c r="C497" s="73" t="s">
        <v>96</v>
      </c>
      <c r="D497" s="74" t="s">
        <v>32</v>
      </c>
      <c r="E497" s="100">
        <v>3</v>
      </c>
      <c r="F497" s="91">
        <v>3</v>
      </c>
      <c r="G497" s="55">
        <v>6</v>
      </c>
      <c r="H497" s="15">
        <f t="shared" ref="H497:H563" si="13">F497/E497*100</f>
        <v>100</v>
      </c>
    </row>
    <row r="498" spans="1:8" ht="33" hidden="1" customHeight="1" x14ac:dyDescent="0.25">
      <c r="A498" s="199"/>
      <c r="B498" s="202"/>
      <c r="C498" s="76" t="s">
        <v>97</v>
      </c>
      <c r="D498" s="77" t="s">
        <v>32</v>
      </c>
      <c r="E498" s="101">
        <v>26</v>
      </c>
      <c r="F498" s="91">
        <v>28</v>
      </c>
      <c r="G498" s="24">
        <v>31</v>
      </c>
      <c r="H498" s="12">
        <f t="shared" si="13"/>
        <v>107.69230769230769</v>
      </c>
    </row>
    <row r="499" spans="1:8" ht="33" hidden="1" customHeight="1" x14ac:dyDescent="0.25">
      <c r="A499" s="199"/>
      <c r="B499" s="202"/>
      <c r="C499" s="83" t="s">
        <v>98</v>
      </c>
      <c r="D499" s="102" t="s">
        <v>31</v>
      </c>
      <c r="E499" s="101">
        <v>100</v>
      </c>
      <c r="F499" s="103">
        <v>100</v>
      </c>
      <c r="G499" s="56">
        <v>100</v>
      </c>
      <c r="H499" s="12">
        <f t="shared" si="13"/>
        <v>100</v>
      </c>
    </row>
    <row r="500" spans="1:8" ht="33" hidden="1" customHeight="1" x14ac:dyDescent="0.25">
      <c r="A500" s="199"/>
      <c r="B500" s="202"/>
      <c r="C500" s="83" t="s">
        <v>85</v>
      </c>
      <c r="D500" s="77" t="s">
        <v>31</v>
      </c>
      <c r="E500" s="101">
        <v>100</v>
      </c>
      <c r="F500" s="103">
        <v>100</v>
      </c>
      <c r="G500" s="56">
        <v>100</v>
      </c>
      <c r="H500" s="12">
        <f t="shared" si="13"/>
        <v>100</v>
      </c>
    </row>
    <row r="501" spans="1:8" ht="33" hidden="1" customHeight="1" x14ac:dyDescent="0.25">
      <c r="A501" s="199"/>
      <c r="B501" s="202"/>
      <c r="C501" s="83" t="s">
        <v>108</v>
      </c>
      <c r="D501" s="77" t="s">
        <v>32</v>
      </c>
      <c r="E501" s="101" t="e">
        <f>К3!#REF!</f>
        <v>#REF!</v>
      </c>
      <c r="F501" s="103" t="e">
        <f>К3!#REF!</f>
        <v>#REF!</v>
      </c>
      <c r="G501" s="56">
        <v>37</v>
      </c>
      <c r="H501" s="12"/>
    </row>
    <row r="502" spans="1:8" ht="20.25" hidden="1" customHeight="1" x14ac:dyDescent="0.25">
      <c r="A502" s="199"/>
      <c r="B502" s="215"/>
      <c r="C502" s="93" t="s">
        <v>33</v>
      </c>
      <c r="D502" s="94"/>
      <c r="E502" s="93"/>
      <c r="F502" s="94"/>
      <c r="G502" s="57"/>
      <c r="H502" s="16">
        <f>(SUM(H497:H500))/4</f>
        <v>101.92307692307692</v>
      </c>
    </row>
    <row r="503" spans="1:8" ht="20.25" hidden="1" customHeight="1" x14ac:dyDescent="0.25">
      <c r="A503" s="199"/>
      <c r="B503" s="207" t="s">
        <v>39</v>
      </c>
      <c r="C503" s="76" t="s">
        <v>79</v>
      </c>
      <c r="D503" s="91" t="s">
        <v>32</v>
      </c>
      <c r="E503" s="84">
        <v>7.3</v>
      </c>
      <c r="F503" s="92">
        <f>35/4</f>
        <v>8.75</v>
      </c>
      <c r="G503" s="52">
        <v>8.8000000000000007</v>
      </c>
      <c r="H503" s="12">
        <f t="shared" si="13"/>
        <v>119.86301369863016</v>
      </c>
    </row>
    <row r="504" spans="1:8" ht="35.25" hidden="1" customHeight="1" x14ac:dyDescent="0.25">
      <c r="A504" s="199"/>
      <c r="B504" s="207"/>
      <c r="C504" s="83" t="s">
        <v>80</v>
      </c>
      <c r="D504" s="91" t="s">
        <v>31</v>
      </c>
      <c r="E504" s="84">
        <v>100</v>
      </c>
      <c r="F504" s="91">
        <v>100</v>
      </c>
      <c r="G504" s="24">
        <v>100</v>
      </c>
      <c r="H504" s="12">
        <f t="shared" si="13"/>
        <v>100</v>
      </c>
    </row>
    <row r="505" spans="1:8" ht="35.25" hidden="1" customHeight="1" x14ac:dyDescent="0.25">
      <c r="A505" s="199"/>
      <c r="B505" s="207"/>
      <c r="C505" s="83" t="s">
        <v>81</v>
      </c>
      <c r="D505" s="91" t="s">
        <v>31</v>
      </c>
      <c r="E505" s="84">
        <v>53</v>
      </c>
      <c r="F505" s="91">
        <v>53</v>
      </c>
      <c r="G505" s="24">
        <v>55</v>
      </c>
      <c r="H505" s="12">
        <f t="shared" si="13"/>
        <v>100</v>
      </c>
    </row>
    <row r="506" spans="1:8" ht="35.25" hidden="1" customHeight="1" x14ac:dyDescent="0.25">
      <c r="A506" s="199"/>
      <c r="B506" s="207"/>
      <c r="C506" s="83" t="s">
        <v>82</v>
      </c>
      <c r="D506" s="91" t="s">
        <v>31</v>
      </c>
      <c r="E506" s="84">
        <v>100</v>
      </c>
      <c r="F506" s="92">
        <v>100</v>
      </c>
      <c r="G506" s="52">
        <v>100</v>
      </c>
      <c r="H506" s="12">
        <f t="shared" si="13"/>
        <v>100</v>
      </c>
    </row>
    <row r="507" spans="1:8" ht="35.25" hidden="1" customHeight="1" x14ac:dyDescent="0.25">
      <c r="A507" s="199"/>
      <c r="B507" s="207"/>
      <c r="C507" s="83" t="s">
        <v>83</v>
      </c>
      <c r="D507" s="91" t="s">
        <v>31</v>
      </c>
      <c r="E507" s="84">
        <v>100</v>
      </c>
      <c r="F507" s="92">
        <v>100</v>
      </c>
      <c r="G507" s="52">
        <v>100</v>
      </c>
      <c r="H507" s="12">
        <f t="shared" si="13"/>
        <v>100</v>
      </c>
    </row>
    <row r="508" spans="1:8" ht="35.25" hidden="1" customHeight="1" x14ac:dyDescent="0.25">
      <c r="A508" s="199"/>
      <c r="B508" s="207"/>
      <c r="C508" s="83" t="s">
        <v>84</v>
      </c>
      <c r="D508" s="91" t="s">
        <v>31</v>
      </c>
      <c r="E508" s="84">
        <v>100</v>
      </c>
      <c r="F508" s="92">
        <v>100</v>
      </c>
      <c r="G508" s="52">
        <v>100</v>
      </c>
      <c r="H508" s="12">
        <f t="shared" si="13"/>
        <v>100</v>
      </c>
    </row>
    <row r="509" spans="1:8" ht="35.25" hidden="1" customHeight="1" x14ac:dyDescent="0.25">
      <c r="A509" s="199"/>
      <c r="B509" s="207"/>
      <c r="C509" s="83" t="s">
        <v>85</v>
      </c>
      <c r="D509" s="91" t="s">
        <v>31</v>
      </c>
      <c r="E509" s="84">
        <v>50</v>
      </c>
      <c r="F509" s="92">
        <v>90</v>
      </c>
      <c r="G509" s="52">
        <v>50</v>
      </c>
      <c r="H509" s="12">
        <f t="shared" si="13"/>
        <v>180</v>
      </c>
    </row>
    <row r="510" spans="1:8" ht="63" hidden="1" customHeight="1" x14ac:dyDescent="0.25">
      <c r="A510" s="199"/>
      <c r="B510" s="207"/>
      <c r="C510" s="83" t="s">
        <v>86</v>
      </c>
      <c r="D510" s="91" t="s">
        <v>31</v>
      </c>
      <c r="E510" s="84">
        <v>100</v>
      </c>
      <c r="F510" s="85">
        <v>100</v>
      </c>
      <c r="G510" s="51">
        <v>100</v>
      </c>
      <c r="H510" s="12">
        <f t="shared" si="13"/>
        <v>100</v>
      </c>
    </row>
    <row r="511" spans="1:8" ht="25.5" hidden="1" customHeight="1" x14ac:dyDescent="0.25">
      <c r="A511" s="199"/>
      <c r="B511" s="207"/>
      <c r="C511" s="83" t="s">
        <v>108</v>
      </c>
      <c r="D511" s="91" t="s">
        <v>32</v>
      </c>
      <c r="E511" s="84" t="e">
        <f>К3!#REF!</f>
        <v>#REF!</v>
      </c>
      <c r="F511" s="85" t="e">
        <f>К3!#REF!</f>
        <v>#REF!</v>
      </c>
      <c r="G511" s="51">
        <v>35</v>
      </c>
      <c r="H511" s="64"/>
    </row>
    <row r="512" spans="1:8" ht="20.25" hidden="1" customHeight="1" x14ac:dyDescent="0.25">
      <c r="A512" s="199"/>
      <c r="B512" s="207"/>
      <c r="C512" s="93" t="s">
        <v>33</v>
      </c>
      <c r="D512" s="94"/>
      <c r="E512" s="93"/>
      <c r="F512" s="94"/>
      <c r="G512" s="32"/>
      <c r="H512" s="43">
        <f>(SUM(H503:H510))/8</f>
        <v>112.48287671232876</v>
      </c>
    </row>
    <row r="513" spans="1:8" ht="20.25" hidden="1" customHeight="1" x14ac:dyDescent="0.25">
      <c r="A513" s="199"/>
      <c r="B513" s="207" t="s">
        <v>40</v>
      </c>
      <c r="C513" s="76" t="s">
        <v>87</v>
      </c>
      <c r="D513" s="91" t="s">
        <v>32</v>
      </c>
      <c r="E513" s="84">
        <v>6.6</v>
      </c>
      <c r="F513" s="91">
        <f>35/5</f>
        <v>7</v>
      </c>
      <c r="G513" s="24">
        <v>7</v>
      </c>
      <c r="H513" s="12">
        <f t="shared" si="13"/>
        <v>106.06060606060606</v>
      </c>
    </row>
    <row r="514" spans="1:8" ht="34.5" hidden="1" customHeight="1" x14ac:dyDescent="0.25">
      <c r="A514" s="199"/>
      <c r="B514" s="207"/>
      <c r="C514" s="83" t="s">
        <v>92</v>
      </c>
      <c r="D514" s="91" t="s">
        <v>31</v>
      </c>
      <c r="E514" s="84">
        <v>100</v>
      </c>
      <c r="F514" s="92">
        <v>100</v>
      </c>
      <c r="G514" s="52">
        <v>100</v>
      </c>
      <c r="H514" s="12">
        <f t="shared" si="13"/>
        <v>100</v>
      </c>
    </row>
    <row r="515" spans="1:8" ht="34.5" hidden="1" customHeight="1" x14ac:dyDescent="0.25">
      <c r="A515" s="199"/>
      <c r="B515" s="207"/>
      <c r="C515" s="83" t="s">
        <v>93</v>
      </c>
      <c r="D515" s="91" t="s">
        <v>31</v>
      </c>
      <c r="E515" s="84">
        <v>52</v>
      </c>
      <c r="F515" s="92">
        <v>52</v>
      </c>
      <c r="G515" s="52">
        <v>47</v>
      </c>
      <c r="H515" s="12">
        <f t="shared" si="13"/>
        <v>100</v>
      </c>
    </row>
    <row r="516" spans="1:8" ht="34.5" hidden="1" customHeight="1" x14ac:dyDescent="0.25">
      <c r="A516" s="199"/>
      <c r="B516" s="207"/>
      <c r="C516" s="83" t="s">
        <v>94</v>
      </c>
      <c r="D516" s="91" t="s">
        <v>31</v>
      </c>
      <c r="E516" s="84">
        <v>100</v>
      </c>
      <c r="F516" s="92">
        <v>100</v>
      </c>
      <c r="G516" s="52">
        <v>93</v>
      </c>
      <c r="H516" s="12">
        <f t="shared" si="13"/>
        <v>100</v>
      </c>
    </row>
    <row r="517" spans="1:8" ht="34.5" hidden="1" customHeight="1" x14ac:dyDescent="0.25">
      <c r="A517" s="199"/>
      <c r="B517" s="207"/>
      <c r="C517" s="83" t="s">
        <v>95</v>
      </c>
      <c r="D517" s="91" t="s">
        <v>31</v>
      </c>
      <c r="E517" s="84">
        <v>100</v>
      </c>
      <c r="F517" s="92">
        <v>100</v>
      </c>
      <c r="G517" s="52">
        <v>100</v>
      </c>
      <c r="H517" s="12">
        <f t="shared" si="13"/>
        <v>100</v>
      </c>
    </row>
    <row r="518" spans="1:8" ht="34.5" hidden="1" customHeight="1" x14ac:dyDescent="0.25">
      <c r="A518" s="199"/>
      <c r="B518" s="207"/>
      <c r="C518" s="83" t="s">
        <v>84</v>
      </c>
      <c r="D518" s="91" t="s">
        <v>31</v>
      </c>
      <c r="E518" s="84">
        <v>100</v>
      </c>
      <c r="F518" s="92">
        <v>100</v>
      </c>
      <c r="G518" s="52">
        <v>100</v>
      </c>
      <c r="H518" s="12">
        <f t="shared" si="13"/>
        <v>100</v>
      </c>
    </row>
    <row r="519" spans="1:8" ht="34.5" hidden="1" customHeight="1" x14ac:dyDescent="0.25">
      <c r="A519" s="199"/>
      <c r="B519" s="207"/>
      <c r="C519" s="83" t="s">
        <v>85</v>
      </c>
      <c r="D519" s="91" t="s">
        <v>31</v>
      </c>
      <c r="E519" s="84">
        <v>50</v>
      </c>
      <c r="F519" s="92">
        <v>90</v>
      </c>
      <c r="G519" s="52">
        <v>50</v>
      </c>
      <c r="H519" s="12">
        <f t="shared" si="13"/>
        <v>180</v>
      </c>
    </row>
    <row r="520" spans="1:8" ht="63.75" hidden="1" customHeight="1" x14ac:dyDescent="0.25">
      <c r="A520" s="199"/>
      <c r="B520" s="207"/>
      <c r="C520" s="83" t="s">
        <v>86</v>
      </c>
      <c r="D520" s="91" t="s">
        <v>31</v>
      </c>
      <c r="E520" s="84">
        <v>100</v>
      </c>
      <c r="F520" s="85">
        <v>100</v>
      </c>
      <c r="G520" s="51">
        <v>100</v>
      </c>
      <c r="H520" s="12">
        <f t="shared" si="13"/>
        <v>100</v>
      </c>
    </row>
    <row r="521" spans="1:8" ht="31.5" hidden="1" customHeight="1" x14ac:dyDescent="0.25">
      <c r="A521" s="199"/>
      <c r="B521" s="207"/>
      <c r="C521" s="83" t="s">
        <v>108</v>
      </c>
      <c r="D521" s="91" t="s">
        <v>32</v>
      </c>
      <c r="E521" s="84" t="e">
        <f>К3!#REF!</f>
        <v>#REF!</v>
      </c>
      <c r="F521" s="85" t="e">
        <f>К3!#REF!</f>
        <v>#REF!</v>
      </c>
      <c r="G521" s="51">
        <v>35</v>
      </c>
      <c r="H521" s="64"/>
    </row>
    <row r="522" spans="1:8" ht="24" hidden="1" customHeight="1" x14ac:dyDescent="0.25">
      <c r="A522" s="199"/>
      <c r="B522" s="207"/>
      <c r="C522" s="93" t="s">
        <v>33</v>
      </c>
      <c r="D522" s="94"/>
      <c r="E522" s="93"/>
      <c r="F522" s="94"/>
      <c r="G522" s="32"/>
      <c r="H522" s="43">
        <f>(SUM(H513:H520))/8</f>
        <v>110.75757575757575</v>
      </c>
    </row>
    <row r="523" spans="1:8" ht="24" hidden="1" customHeight="1" x14ac:dyDescent="0.25">
      <c r="A523" s="199"/>
      <c r="B523" s="211" t="s">
        <v>41</v>
      </c>
      <c r="C523" s="76" t="s">
        <v>87</v>
      </c>
      <c r="D523" s="91" t="s">
        <v>32</v>
      </c>
      <c r="E523" s="84">
        <v>2</v>
      </c>
      <c r="F523" s="92">
        <f>4/2</f>
        <v>2</v>
      </c>
      <c r="G523" s="52">
        <v>2</v>
      </c>
      <c r="H523" s="12">
        <f t="shared" si="13"/>
        <v>100</v>
      </c>
    </row>
    <row r="524" spans="1:8" ht="32.25" hidden="1" customHeight="1" x14ac:dyDescent="0.25">
      <c r="A524" s="199"/>
      <c r="B524" s="211"/>
      <c r="C524" s="76" t="s">
        <v>88</v>
      </c>
      <c r="D524" s="91" t="s">
        <v>31</v>
      </c>
      <c r="E524" s="84">
        <v>100</v>
      </c>
      <c r="F524" s="91">
        <v>100</v>
      </c>
      <c r="G524" s="24">
        <v>100</v>
      </c>
      <c r="H524" s="12">
        <f t="shared" si="13"/>
        <v>100</v>
      </c>
    </row>
    <row r="525" spans="1:8" ht="32.25" hidden="1" customHeight="1" x14ac:dyDescent="0.25">
      <c r="A525" s="199"/>
      <c r="B525" s="211"/>
      <c r="C525" s="83" t="s">
        <v>89</v>
      </c>
      <c r="D525" s="91" t="s">
        <v>31</v>
      </c>
      <c r="E525" s="84">
        <v>50</v>
      </c>
      <c r="F525" s="92">
        <v>50</v>
      </c>
      <c r="G525" s="52">
        <v>50</v>
      </c>
      <c r="H525" s="12">
        <f t="shared" si="13"/>
        <v>100</v>
      </c>
    </row>
    <row r="526" spans="1:8" ht="32.25" hidden="1" customHeight="1" x14ac:dyDescent="0.25">
      <c r="A526" s="199"/>
      <c r="B526" s="211"/>
      <c r="C526" s="83" t="s">
        <v>90</v>
      </c>
      <c r="D526" s="91" t="s">
        <v>31</v>
      </c>
      <c r="E526" s="84">
        <v>100</v>
      </c>
      <c r="F526" s="92">
        <v>100</v>
      </c>
      <c r="G526" s="52">
        <v>100</v>
      </c>
      <c r="H526" s="12">
        <f t="shared" si="13"/>
        <v>100</v>
      </c>
    </row>
    <row r="527" spans="1:8" ht="32.25" hidden="1" customHeight="1" x14ac:dyDescent="0.25">
      <c r="A527" s="199"/>
      <c r="B527" s="211"/>
      <c r="C527" s="83" t="s">
        <v>91</v>
      </c>
      <c r="D527" s="91" t="s">
        <v>31</v>
      </c>
      <c r="E527" s="84">
        <v>100</v>
      </c>
      <c r="F527" s="92">
        <v>100</v>
      </c>
      <c r="G527" s="52">
        <v>100</v>
      </c>
      <c r="H527" s="12">
        <f t="shared" si="13"/>
        <v>100</v>
      </c>
    </row>
    <row r="528" spans="1:8" ht="32.25" hidden="1" customHeight="1" x14ac:dyDescent="0.25">
      <c r="A528" s="199"/>
      <c r="B528" s="211"/>
      <c r="C528" s="83" t="s">
        <v>84</v>
      </c>
      <c r="D528" s="91" t="s">
        <v>31</v>
      </c>
      <c r="E528" s="84">
        <v>100</v>
      </c>
      <c r="F528" s="92">
        <v>100</v>
      </c>
      <c r="G528" s="52">
        <v>100</v>
      </c>
      <c r="H528" s="12">
        <f t="shared" si="13"/>
        <v>100</v>
      </c>
    </row>
    <row r="529" spans="1:8" ht="32.25" hidden="1" customHeight="1" x14ac:dyDescent="0.25">
      <c r="A529" s="199"/>
      <c r="B529" s="211"/>
      <c r="C529" s="83" t="s">
        <v>85</v>
      </c>
      <c r="D529" s="91" t="s">
        <v>31</v>
      </c>
      <c r="E529" s="84">
        <v>50</v>
      </c>
      <c r="F529" s="92">
        <v>90</v>
      </c>
      <c r="G529" s="52">
        <v>50</v>
      </c>
      <c r="H529" s="12">
        <f t="shared" si="13"/>
        <v>180</v>
      </c>
    </row>
    <row r="530" spans="1:8" ht="61.5" hidden="1" customHeight="1" x14ac:dyDescent="0.25">
      <c r="A530" s="199"/>
      <c r="B530" s="211"/>
      <c r="C530" s="83" t="s">
        <v>86</v>
      </c>
      <c r="D530" s="91" t="s">
        <v>31</v>
      </c>
      <c r="E530" s="84">
        <v>100</v>
      </c>
      <c r="F530" s="85">
        <v>100</v>
      </c>
      <c r="G530" s="51">
        <v>100</v>
      </c>
      <c r="H530" s="12">
        <f t="shared" si="13"/>
        <v>100</v>
      </c>
    </row>
    <row r="531" spans="1:8" ht="27.75" hidden="1" customHeight="1" x14ac:dyDescent="0.25">
      <c r="A531" s="199"/>
      <c r="B531" s="211"/>
      <c r="C531" s="83" t="s">
        <v>108</v>
      </c>
      <c r="D531" s="91" t="s">
        <v>32</v>
      </c>
      <c r="E531" s="84" t="e">
        <f>К3!#REF!</f>
        <v>#REF!</v>
      </c>
      <c r="F531" s="85" t="e">
        <f>К3!#REF!</f>
        <v>#REF!</v>
      </c>
      <c r="G531" s="51">
        <v>4</v>
      </c>
      <c r="H531" s="64"/>
    </row>
    <row r="532" spans="1:8" ht="23.25" hidden="1" customHeight="1" x14ac:dyDescent="0.25">
      <c r="A532" s="199"/>
      <c r="B532" s="211"/>
      <c r="C532" s="93" t="s">
        <v>33</v>
      </c>
      <c r="D532" s="94"/>
      <c r="E532" s="93"/>
      <c r="F532" s="94"/>
      <c r="G532" s="32"/>
      <c r="H532" s="43">
        <f>(SUM(H523:H530))/8</f>
        <v>110</v>
      </c>
    </row>
    <row r="533" spans="1:8" ht="23.25" hidden="1" customHeight="1" x14ac:dyDescent="0.25">
      <c r="A533" s="199"/>
      <c r="B533" s="208" t="s">
        <v>65</v>
      </c>
      <c r="C533" s="95"/>
      <c r="D533" s="96" t="s">
        <v>111</v>
      </c>
      <c r="E533" s="97" t="e">
        <f>К3!#REF!</f>
        <v>#REF!</v>
      </c>
      <c r="F533" s="96" t="e">
        <f>К3!#REF!</f>
        <v>#REF!</v>
      </c>
      <c r="G533" s="62">
        <v>11362</v>
      </c>
      <c r="H533" s="31"/>
    </row>
    <row r="534" spans="1:8" ht="23.25" hidden="1" customHeight="1" x14ac:dyDescent="0.25">
      <c r="A534" s="199"/>
      <c r="B534" s="210"/>
      <c r="C534" s="111"/>
      <c r="D534" s="112" t="s">
        <v>111</v>
      </c>
      <c r="E534" s="113" t="e">
        <f>К3!#REF!</f>
        <v>#REF!</v>
      </c>
      <c r="F534" s="112" t="e">
        <f>К3!#REF!</f>
        <v>#REF!</v>
      </c>
      <c r="G534" s="70">
        <v>6598</v>
      </c>
      <c r="H534" s="71"/>
    </row>
    <row r="535" spans="1:8" ht="32.25" hidden="1" customHeight="1" thickBot="1" x14ac:dyDescent="0.3">
      <c r="A535" s="200"/>
      <c r="B535" s="209"/>
      <c r="C535" s="79" t="s">
        <v>33</v>
      </c>
      <c r="D535" s="80"/>
      <c r="E535" s="79"/>
      <c r="F535" s="80"/>
      <c r="G535" s="49"/>
      <c r="H535" s="14"/>
    </row>
    <row r="536" spans="1:8" ht="25.5" hidden="1" customHeight="1" x14ac:dyDescent="0.25">
      <c r="A536" s="198" t="s">
        <v>56</v>
      </c>
      <c r="B536" s="201" t="s">
        <v>39</v>
      </c>
      <c r="C536" s="73" t="s">
        <v>79</v>
      </c>
      <c r="D536" s="74" t="s">
        <v>32</v>
      </c>
      <c r="E536" s="81">
        <v>14.8</v>
      </c>
      <c r="F536" s="92">
        <f>63/4</f>
        <v>15.75</v>
      </c>
      <c r="G536" s="53">
        <v>15.75</v>
      </c>
      <c r="H536" s="15">
        <f t="shared" si="13"/>
        <v>106.41891891891891</v>
      </c>
    </row>
    <row r="537" spans="1:8" ht="30.75" hidden="1" customHeight="1" x14ac:dyDescent="0.25">
      <c r="A537" s="199"/>
      <c r="B537" s="202"/>
      <c r="C537" s="83" t="s">
        <v>80</v>
      </c>
      <c r="D537" s="77" t="s">
        <v>31</v>
      </c>
      <c r="E537" s="84">
        <v>100</v>
      </c>
      <c r="F537" s="91">
        <v>95</v>
      </c>
      <c r="G537" s="24">
        <v>93</v>
      </c>
      <c r="H537" s="12">
        <f t="shared" si="13"/>
        <v>95</v>
      </c>
    </row>
    <row r="538" spans="1:8" ht="30.75" hidden="1" customHeight="1" x14ac:dyDescent="0.25">
      <c r="A538" s="199"/>
      <c r="B538" s="202"/>
      <c r="C538" s="83" t="s">
        <v>81</v>
      </c>
      <c r="D538" s="77" t="s">
        <v>31</v>
      </c>
      <c r="E538" s="84">
        <v>57</v>
      </c>
      <c r="F538" s="91">
        <v>57</v>
      </c>
      <c r="G538" s="24">
        <v>57</v>
      </c>
      <c r="H538" s="12">
        <f t="shared" si="13"/>
        <v>100</v>
      </c>
    </row>
    <row r="539" spans="1:8" ht="30.75" hidden="1" customHeight="1" x14ac:dyDescent="0.25">
      <c r="A539" s="199"/>
      <c r="B539" s="202"/>
      <c r="C539" s="83" t="s">
        <v>82</v>
      </c>
      <c r="D539" s="77" t="s">
        <v>31</v>
      </c>
      <c r="E539" s="84">
        <v>100</v>
      </c>
      <c r="F539" s="92">
        <v>95</v>
      </c>
      <c r="G539" s="52">
        <v>100</v>
      </c>
      <c r="H539" s="12">
        <f t="shared" si="13"/>
        <v>95</v>
      </c>
    </row>
    <row r="540" spans="1:8" ht="30.75" hidden="1" customHeight="1" x14ac:dyDescent="0.25">
      <c r="A540" s="199"/>
      <c r="B540" s="202"/>
      <c r="C540" s="83" t="s">
        <v>83</v>
      </c>
      <c r="D540" s="77" t="s">
        <v>31</v>
      </c>
      <c r="E540" s="84">
        <v>100</v>
      </c>
      <c r="F540" s="92">
        <v>100</v>
      </c>
      <c r="G540" s="52">
        <v>100</v>
      </c>
      <c r="H540" s="12">
        <f t="shared" si="13"/>
        <v>100</v>
      </c>
    </row>
    <row r="541" spans="1:8" ht="30.75" hidden="1" customHeight="1" x14ac:dyDescent="0.25">
      <c r="A541" s="199"/>
      <c r="B541" s="202"/>
      <c r="C541" s="83" t="s">
        <v>84</v>
      </c>
      <c r="D541" s="77" t="s">
        <v>31</v>
      </c>
      <c r="E541" s="84">
        <v>100</v>
      </c>
      <c r="F541" s="92">
        <v>100</v>
      </c>
      <c r="G541" s="52">
        <v>100</v>
      </c>
      <c r="H541" s="12">
        <f t="shared" si="13"/>
        <v>100</v>
      </c>
    </row>
    <row r="542" spans="1:8" ht="30.75" hidden="1" customHeight="1" x14ac:dyDescent="0.25">
      <c r="A542" s="199"/>
      <c r="B542" s="202"/>
      <c r="C542" s="83" t="s">
        <v>85</v>
      </c>
      <c r="D542" s="77" t="s">
        <v>31</v>
      </c>
      <c r="E542" s="84">
        <v>93.5</v>
      </c>
      <c r="F542" s="92">
        <v>100</v>
      </c>
      <c r="G542" s="52">
        <v>99</v>
      </c>
      <c r="H542" s="12">
        <f t="shared" si="13"/>
        <v>106.95187165775401</v>
      </c>
    </row>
    <row r="543" spans="1:8" ht="66" hidden="1" customHeight="1" x14ac:dyDescent="0.25">
      <c r="A543" s="199"/>
      <c r="B543" s="202"/>
      <c r="C543" s="83" t="s">
        <v>86</v>
      </c>
      <c r="D543" s="77" t="s">
        <v>31</v>
      </c>
      <c r="E543" s="84">
        <v>100</v>
      </c>
      <c r="F543" s="92">
        <v>100</v>
      </c>
      <c r="G543" s="52">
        <v>100</v>
      </c>
      <c r="H543" s="12">
        <f t="shared" si="13"/>
        <v>100</v>
      </c>
    </row>
    <row r="544" spans="1:8" ht="18" hidden="1" customHeight="1" x14ac:dyDescent="0.25">
      <c r="A544" s="199"/>
      <c r="B544" s="202"/>
      <c r="C544" s="86" t="s">
        <v>108</v>
      </c>
      <c r="D544" s="87" t="s">
        <v>32</v>
      </c>
      <c r="E544" s="88" t="e">
        <f>К3!#REF!</f>
        <v>#REF!</v>
      </c>
      <c r="F544" s="105" t="e">
        <f>К3!#REF!</f>
        <v>#REF!</v>
      </c>
      <c r="G544" s="67">
        <v>60.3</v>
      </c>
      <c r="H544" s="64"/>
    </row>
    <row r="545" spans="1:8" ht="23.25" hidden="1" customHeight="1" x14ac:dyDescent="0.25">
      <c r="A545" s="199"/>
      <c r="B545" s="202"/>
      <c r="C545" s="89" t="s">
        <v>33</v>
      </c>
      <c r="D545" s="90"/>
      <c r="E545" s="89"/>
      <c r="F545" s="90"/>
      <c r="G545" s="33"/>
      <c r="H545" s="43">
        <f>(SUM(H536:H543))/8</f>
        <v>100.42134882208413</v>
      </c>
    </row>
    <row r="546" spans="1:8" ht="25.5" hidden="1" customHeight="1" x14ac:dyDescent="0.25">
      <c r="A546" s="199"/>
      <c r="B546" s="207" t="s">
        <v>40</v>
      </c>
      <c r="C546" s="76" t="s">
        <v>87</v>
      </c>
      <c r="D546" s="91" t="s">
        <v>32</v>
      </c>
      <c r="E546" s="84">
        <v>8.4</v>
      </c>
      <c r="F546" s="92">
        <f>49/5</f>
        <v>9.8000000000000007</v>
      </c>
      <c r="G546" s="52">
        <v>9.8000000000000007</v>
      </c>
      <c r="H546" s="12">
        <f t="shared" si="13"/>
        <v>116.66666666666667</v>
      </c>
    </row>
    <row r="547" spans="1:8" ht="30.75" hidden="1" customHeight="1" x14ac:dyDescent="0.25">
      <c r="A547" s="199"/>
      <c r="B547" s="207"/>
      <c r="C547" s="83" t="s">
        <v>92</v>
      </c>
      <c r="D547" s="91" t="s">
        <v>31</v>
      </c>
      <c r="E547" s="84">
        <v>100</v>
      </c>
      <c r="F547" s="92">
        <v>100</v>
      </c>
      <c r="G547" s="52">
        <v>100</v>
      </c>
      <c r="H547" s="12">
        <f t="shared" si="13"/>
        <v>100</v>
      </c>
    </row>
    <row r="548" spans="1:8" ht="30.75" hidden="1" customHeight="1" x14ac:dyDescent="0.25">
      <c r="A548" s="199"/>
      <c r="B548" s="207"/>
      <c r="C548" s="83" t="s">
        <v>93</v>
      </c>
      <c r="D548" s="91" t="s">
        <v>31</v>
      </c>
      <c r="E548" s="84">
        <v>46</v>
      </c>
      <c r="F548" s="92">
        <v>46</v>
      </c>
      <c r="G548" s="52">
        <v>46</v>
      </c>
      <c r="H548" s="12">
        <f t="shared" si="13"/>
        <v>100</v>
      </c>
    </row>
    <row r="549" spans="1:8" ht="30.75" hidden="1" customHeight="1" x14ac:dyDescent="0.25">
      <c r="A549" s="199"/>
      <c r="B549" s="207"/>
      <c r="C549" s="83" t="s">
        <v>94</v>
      </c>
      <c r="D549" s="91" t="s">
        <v>31</v>
      </c>
      <c r="E549" s="84">
        <v>100</v>
      </c>
      <c r="F549" s="92">
        <v>100</v>
      </c>
      <c r="G549" s="52">
        <v>100</v>
      </c>
      <c r="H549" s="12">
        <f t="shared" si="13"/>
        <v>100</v>
      </c>
    </row>
    <row r="550" spans="1:8" ht="30.75" hidden="1" customHeight="1" x14ac:dyDescent="0.25">
      <c r="A550" s="199"/>
      <c r="B550" s="207"/>
      <c r="C550" s="83" t="s">
        <v>95</v>
      </c>
      <c r="D550" s="91" t="s">
        <v>31</v>
      </c>
      <c r="E550" s="84">
        <v>100</v>
      </c>
      <c r="F550" s="92">
        <v>100</v>
      </c>
      <c r="G550" s="52">
        <v>100</v>
      </c>
      <c r="H550" s="12">
        <f t="shared" si="13"/>
        <v>100</v>
      </c>
    </row>
    <row r="551" spans="1:8" ht="30.75" hidden="1" customHeight="1" x14ac:dyDescent="0.25">
      <c r="A551" s="199"/>
      <c r="B551" s="207"/>
      <c r="C551" s="83" t="s">
        <v>84</v>
      </c>
      <c r="D551" s="91" t="s">
        <v>31</v>
      </c>
      <c r="E551" s="84">
        <v>100</v>
      </c>
      <c r="F551" s="92">
        <v>100</v>
      </c>
      <c r="G551" s="52">
        <v>100</v>
      </c>
      <c r="H551" s="12">
        <f t="shared" si="13"/>
        <v>100</v>
      </c>
    </row>
    <row r="552" spans="1:8" ht="30.75" hidden="1" customHeight="1" x14ac:dyDescent="0.25">
      <c r="A552" s="199"/>
      <c r="B552" s="207"/>
      <c r="C552" s="83" t="s">
        <v>85</v>
      </c>
      <c r="D552" s="91" t="s">
        <v>31</v>
      </c>
      <c r="E552" s="84">
        <v>93.5</v>
      </c>
      <c r="F552" s="92">
        <v>100</v>
      </c>
      <c r="G552" s="52">
        <v>99</v>
      </c>
      <c r="H552" s="12">
        <f t="shared" si="13"/>
        <v>106.95187165775401</v>
      </c>
    </row>
    <row r="553" spans="1:8" ht="64.5" hidden="1" customHeight="1" x14ac:dyDescent="0.25">
      <c r="A553" s="199"/>
      <c r="B553" s="207"/>
      <c r="C553" s="83" t="s">
        <v>86</v>
      </c>
      <c r="D553" s="91" t="s">
        <v>31</v>
      </c>
      <c r="E553" s="84">
        <v>100</v>
      </c>
      <c r="F553" s="92">
        <v>100</v>
      </c>
      <c r="G553" s="52">
        <v>100</v>
      </c>
      <c r="H553" s="12">
        <f t="shared" si="13"/>
        <v>100</v>
      </c>
    </row>
    <row r="554" spans="1:8" ht="25.5" hidden="1" customHeight="1" x14ac:dyDescent="0.25">
      <c r="A554" s="199"/>
      <c r="B554" s="207"/>
      <c r="C554" s="83" t="s">
        <v>108</v>
      </c>
      <c r="D554" s="91" t="s">
        <v>32</v>
      </c>
      <c r="E554" s="84" t="e">
        <f>К3!#REF!</f>
        <v>#REF!</v>
      </c>
      <c r="F554" s="92" t="e">
        <f>К3!#REF!</f>
        <v>#REF!</v>
      </c>
      <c r="G554" s="52">
        <v>43.6</v>
      </c>
      <c r="H554" s="64"/>
    </row>
    <row r="555" spans="1:8" ht="21.75" hidden="1" customHeight="1" x14ac:dyDescent="0.25">
      <c r="A555" s="199"/>
      <c r="B555" s="207"/>
      <c r="C555" s="93" t="s">
        <v>33</v>
      </c>
      <c r="D555" s="94"/>
      <c r="E555" s="93"/>
      <c r="F555" s="94"/>
      <c r="G555" s="32"/>
      <c r="H555" s="43">
        <f>(SUM(H546:H553))/8</f>
        <v>102.9523172905526</v>
      </c>
    </row>
    <row r="556" spans="1:8" ht="27" hidden="1" customHeight="1" x14ac:dyDescent="0.25">
      <c r="A556" s="199"/>
      <c r="B556" s="211" t="s">
        <v>41</v>
      </c>
      <c r="C556" s="76" t="s">
        <v>87</v>
      </c>
      <c r="D556" s="91" t="s">
        <v>32</v>
      </c>
      <c r="E556" s="84">
        <v>3.5</v>
      </c>
      <c r="F556" s="92">
        <f>3/1</f>
        <v>3</v>
      </c>
      <c r="G556" s="52">
        <v>2.5</v>
      </c>
      <c r="H556" s="12">
        <f t="shared" si="13"/>
        <v>85.714285714285708</v>
      </c>
    </row>
    <row r="557" spans="1:8" ht="33" hidden="1" customHeight="1" x14ac:dyDescent="0.25">
      <c r="A557" s="199"/>
      <c r="B557" s="211"/>
      <c r="C557" s="76" t="s">
        <v>88</v>
      </c>
      <c r="D557" s="91" t="s">
        <v>31</v>
      </c>
      <c r="E557" s="84">
        <v>100</v>
      </c>
      <c r="F557" s="91">
        <v>100</v>
      </c>
      <c r="G557" s="24">
        <v>100</v>
      </c>
      <c r="H557" s="12">
        <f t="shared" si="13"/>
        <v>100</v>
      </c>
    </row>
    <row r="558" spans="1:8" ht="33" hidden="1" customHeight="1" x14ac:dyDescent="0.25">
      <c r="A558" s="199"/>
      <c r="B558" s="211"/>
      <c r="C558" s="83" t="s">
        <v>89</v>
      </c>
      <c r="D558" s="91" t="s">
        <v>31</v>
      </c>
      <c r="E558" s="84">
        <v>57</v>
      </c>
      <c r="F558" s="92">
        <v>57</v>
      </c>
      <c r="G558" s="52">
        <v>57</v>
      </c>
      <c r="H558" s="12">
        <f t="shared" si="13"/>
        <v>100</v>
      </c>
    </row>
    <row r="559" spans="1:8" ht="33" hidden="1" customHeight="1" x14ac:dyDescent="0.25">
      <c r="A559" s="199"/>
      <c r="B559" s="211"/>
      <c r="C559" s="83" t="s">
        <v>90</v>
      </c>
      <c r="D559" s="91" t="s">
        <v>31</v>
      </c>
      <c r="E559" s="84">
        <v>100</v>
      </c>
      <c r="F559" s="92">
        <v>100</v>
      </c>
      <c r="G559" s="52">
        <v>100</v>
      </c>
      <c r="H559" s="12">
        <f t="shared" si="13"/>
        <v>100</v>
      </c>
    </row>
    <row r="560" spans="1:8" ht="33" hidden="1" customHeight="1" x14ac:dyDescent="0.25">
      <c r="A560" s="199"/>
      <c r="B560" s="211"/>
      <c r="C560" s="83" t="s">
        <v>91</v>
      </c>
      <c r="D560" s="91" t="s">
        <v>31</v>
      </c>
      <c r="E560" s="84">
        <v>100</v>
      </c>
      <c r="F560" s="92">
        <v>100</v>
      </c>
      <c r="G560" s="52">
        <v>100</v>
      </c>
      <c r="H560" s="12">
        <f t="shared" si="13"/>
        <v>100</v>
      </c>
    </row>
    <row r="561" spans="1:8" ht="33" hidden="1" customHeight="1" x14ac:dyDescent="0.25">
      <c r="A561" s="199"/>
      <c r="B561" s="211"/>
      <c r="C561" s="83" t="s">
        <v>84</v>
      </c>
      <c r="D561" s="91" t="s">
        <v>31</v>
      </c>
      <c r="E561" s="84">
        <v>100</v>
      </c>
      <c r="F561" s="92">
        <v>100</v>
      </c>
      <c r="G561" s="52">
        <v>100</v>
      </c>
      <c r="H561" s="12">
        <f t="shared" si="13"/>
        <v>100</v>
      </c>
    </row>
    <row r="562" spans="1:8" ht="33" hidden="1" customHeight="1" x14ac:dyDescent="0.25">
      <c r="A562" s="199"/>
      <c r="B562" s="211"/>
      <c r="C562" s="83" t="s">
        <v>85</v>
      </c>
      <c r="D562" s="91" t="s">
        <v>31</v>
      </c>
      <c r="E562" s="84">
        <v>93.5</v>
      </c>
      <c r="F562" s="92">
        <v>100</v>
      </c>
      <c r="G562" s="52">
        <v>99</v>
      </c>
      <c r="H562" s="12">
        <f t="shared" si="13"/>
        <v>106.95187165775401</v>
      </c>
    </row>
    <row r="563" spans="1:8" ht="66.75" hidden="1" customHeight="1" x14ac:dyDescent="0.25">
      <c r="A563" s="199"/>
      <c r="B563" s="211"/>
      <c r="C563" s="83" t="s">
        <v>86</v>
      </c>
      <c r="D563" s="91" t="s">
        <v>31</v>
      </c>
      <c r="E563" s="84">
        <v>100</v>
      </c>
      <c r="F563" s="92">
        <v>100</v>
      </c>
      <c r="G563" s="52">
        <v>100</v>
      </c>
      <c r="H563" s="12">
        <f t="shared" si="13"/>
        <v>100</v>
      </c>
    </row>
    <row r="564" spans="1:8" ht="24" hidden="1" customHeight="1" x14ac:dyDescent="0.25">
      <c r="A564" s="199"/>
      <c r="B564" s="211"/>
      <c r="C564" s="83" t="s">
        <v>108</v>
      </c>
      <c r="D564" s="91" t="s">
        <v>32</v>
      </c>
      <c r="E564" s="84" t="e">
        <f>К3!#REF!</f>
        <v>#REF!</v>
      </c>
      <c r="F564" s="92" t="e">
        <f>К3!#REF!</f>
        <v>#REF!</v>
      </c>
      <c r="G564" s="52">
        <v>5.9</v>
      </c>
      <c r="H564" s="64"/>
    </row>
    <row r="565" spans="1:8" ht="25.5" hidden="1" customHeight="1" x14ac:dyDescent="0.25">
      <c r="A565" s="199"/>
      <c r="B565" s="211"/>
      <c r="C565" s="93" t="s">
        <v>33</v>
      </c>
      <c r="D565" s="94"/>
      <c r="E565" s="93"/>
      <c r="F565" s="94"/>
      <c r="G565" s="32"/>
      <c r="H565" s="43">
        <f>(SUM(H556:H563))/8</f>
        <v>99.083269671504979</v>
      </c>
    </row>
    <row r="566" spans="1:8" ht="30.75" hidden="1" customHeight="1" x14ac:dyDescent="0.25">
      <c r="A566" s="199"/>
      <c r="B566" s="208" t="s">
        <v>65</v>
      </c>
      <c r="C566" s="95"/>
      <c r="D566" s="96" t="s">
        <v>111</v>
      </c>
      <c r="E566" s="97" t="e">
        <f>К3!#REF!</f>
        <v>#REF!</v>
      </c>
      <c r="F566" s="96" t="e">
        <f>К3!#REF!</f>
        <v>#REF!</v>
      </c>
      <c r="G566" s="62">
        <v>23562</v>
      </c>
      <c r="H566" s="31"/>
    </row>
    <row r="567" spans="1:8" ht="30.75" hidden="1" customHeight="1" thickBot="1" x14ac:dyDescent="0.3">
      <c r="A567" s="200"/>
      <c r="B567" s="209"/>
      <c r="C567" s="79" t="s">
        <v>33</v>
      </c>
      <c r="D567" s="80"/>
      <c r="E567" s="79"/>
      <c r="F567" s="80"/>
      <c r="G567" s="49"/>
      <c r="H567" s="14"/>
    </row>
    <row r="568" spans="1:8" ht="36.75" hidden="1" customHeight="1" x14ac:dyDescent="0.25">
      <c r="A568" s="198" t="s">
        <v>57</v>
      </c>
      <c r="B568" s="201" t="s">
        <v>46</v>
      </c>
      <c r="C568" s="73" t="s">
        <v>96</v>
      </c>
      <c r="D568" s="74" t="s">
        <v>32</v>
      </c>
      <c r="E568" s="100">
        <v>1</v>
      </c>
      <c r="F568" s="91">
        <v>1</v>
      </c>
      <c r="G568" s="55">
        <v>9</v>
      </c>
      <c r="H568" s="15">
        <f t="shared" ref="H568:H634" si="14">F568/E568*100</f>
        <v>100</v>
      </c>
    </row>
    <row r="569" spans="1:8" ht="36.75" hidden="1" customHeight="1" x14ac:dyDescent="0.25">
      <c r="A569" s="199"/>
      <c r="B569" s="202"/>
      <c r="C569" s="76" t="s">
        <v>97</v>
      </c>
      <c r="D569" s="77" t="s">
        <v>32</v>
      </c>
      <c r="E569" s="101">
        <v>10</v>
      </c>
      <c r="F569" s="91">
        <v>11</v>
      </c>
      <c r="G569" s="24">
        <v>16</v>
      </c>
      <c r="H569" s="12">
        <f t="shared" si="14"/>
        <v>110.00000000000001</v>
      </c>
    </row>
    <row r="570" spans="1:8" ht="36.75" hidden="1" customHeight="1" x14ac:dyDescent="0.25">
      <c r="A570" s="199"/>
      <c r="B570" s="202"/>
      <c r="C570" s="83" t="s">
        <v>98</v>
      </c>
      <c r="D570" s="102" t="s">
        <v>31</v>
      </c>
      <c r="E570" s="101">
        <v>100</v>
      </c>
      <c r="F570" s="103">
        <f>23/25*100</f>
        <v>92</v>
      </c>
      <c r="G570" s="56">
        <v>100</v>
      </c>
      <c r="H570" s="12">
        <f t="shared" si="14"/>
        <v>92</v>
      </c>
    </row>
    <row r="571" spans="1:8" ht="36.75" hidden="1" customHeight="1" x14ac:dyDescent="0.25">
      <c r="A571" s="199"/>
      <c r="B571" s="202"/>
      <c r="C571" s="83" t="s">
        <v>85</v>
      </c>
      <c r="D571" s="77" t="s">
        <v>31</v>
      </c>
      <c r="E571" s="101">
        <v>100</v>
      </c>
      <c r="F571" s="103">
        <v>100</v>
      </c>
      <c r="G571" s="56">
        <v>100</v>
      </c>
      <c r="H571" s="12">
        <f t="shared" si="14"/>
        <v>100</v>
      </c>
    </row>
    <row r="572" spans="1:8" ht="36.75" hidden="1" customHeight="1" x14ac:dyDescent="0.25">
      <c r="A572" s="199"/>
      <c r="B572" s="202"/>
      <c r="C572" s="83" t="s">
        <v>108</v>
      </c>
      <c r="D572" s="77" t="s">
        <v>32</v>
      </c>
      <c r="E572" s="101" t="e">
        <f>К3!#REF!</f>
        <v>#REF!</v>
      </c>
      <c r="F572" s="103" t="e">
        <f>К3!#REF!</f>
        <v>#REF!</v>
      </c>
      <c r="G572" s="56">
        <v>25</v>
      </c>
      <c r="H572" s="12"/>
    </row>
    <row r="573" spans="1:8" ht="24" hidden="1" customHeight="1" x14ac:dyDescent="0.25">
      <c r="A573" s="199"/>
      <c r="B573" s="215"/>
      <c r="C573" s="93" t="s">
        <v>33</v>
      </c>
      <c r="D573" s="94"/>
      <c r="E573" s="93"/>
      <c r="F573" s="94"/>
      <c r="G573" s="57"/>
      <c r="H573" s="16">
        <f>(SUM(H568:H571))/4</f>
        <v>100.5</v>
      </c>
    </row>
    <row r="574" spans="1:8" ht="20.25" hidden="1" customHeight="1" x14ac:dyDescent="0.25">
      <c r="A574" s="199"/>
      <c r="B574" s="207" t="s">
        <v>39</v>
      </c>
      <c r="C574" s="76" t="s">
        <v>79</v>
      </c>
      <c r="D574" s="91" t="s">
        <v>32</v>
      </c>
      <c r="E574" s="84">
        <v>4.3</v>
      </c>
      <c r="F574" s="92">
        <f>16/4</f>
        <v>4</v>
      </c>
      <c r="G574" s="52">
        <v>4.3</v>
      </c>
      <c r="H574" s="12">
        <f t="shared" si="14"/>
        <v>93.023255813953483</v>
      </c>
    </row>
    <row r="575" spans="1:8" ht="33.75" hidden="1" customHeight="1" x14ac:dyDescent="0.25">
      <c r="A575" s="199"/>
      <c r="B575" s="207"/>
      <c r="C575" s="83" t="s">
        <v>80</v>
      </c>
      <c r="D575" s="91" t="s">
        <v>31</v>
      </c>
      <c r="E575" s="84">
        <v>100</v>
      </c>
      <c r="F575" s="91">
        <v>100</v>
      </c>
      <c r="G575" s="24">
        <v>100</v>
      </c>
      <c r="H575" s="12">
        <f t="shared" si="14"/>
        <v>100</v>
      </c>
    </row>
    <row r="576" spans="1:8" ht="33.75" hidden="1" customHeight="1" x14ac:dyDescent="0.25">
      <c r="A576" s="199"/>
      <c r="B576" s="207"/>
      <c r="C576" s="83" t="s">
        <v>81</v>
      </c>
      <c r="D576" s="91" t="s">
        <v>31</v>
      </c>
      <c r="E576" s="84">
        <v>64</v>
      </c>
      <c r="F576" s="91">
        <v>64</v>
      </c>
      <c r="G576" s="24">
        <v>64</v>
      </c>
      <c r="H576" s="12">
        <f t="shared" si="14"/>
        <v>100</v>
      </c>
    </row>
    <row r="577" spans="1:8" ht="33.75" hidden="1" customHeight="1" x14ac:dyDescent="0.25">
      <c r="A577" s="199"/>
      <c r="B577" s="207"/>
      <c r="C577" s="83" t="s">
        <v>82</v>
      </c>
      <c r="D577" s="91" t="s">
        <v>31</v>
      </c>
      <c r="E577" s="84">
        <v>100</v>
      </c>
      <c r="F577" s="92">
        <v>100</v>
      </c>
      <c r="G577" s="52">
        <v>100</v>
      </c>
      <c r="H577" s="12">
        <f t="shared" si="14"/>
        <v>100</v>
      </c>
    </row>
    <row r="578" spans="1:8" ht="33.75" hidden="1" customHeight="1" x14ac:dyDescent="0.25">
      <c r="A578" s="199"/>
      <c r="B578" s="207"/>
      <c r="C578" s="83" t="s">
        <v>83</v>
      </c>
      <c r="D578" s="91" t="s">
        <v>31</v>
      </c>
      <c r="E578" s="84">
        <v>100</v>
      </c>
      <c r="F578" s="92">
        <v>100</v>
      </c>
      <c r="G578" s="52">
        <v>100</v>
      </c>
      <c r="H578" s="12">
        <f t="shared" si="14"/>
        <v>100</v>
      </c>
    </row>
    <row r="579" spans="1:8" ht="33.75" hidden="1" customHeight="1" x14ac:dyDescent="0.25">
      <c r="A579" s="199"/>
      <c r="B579" s="207"/>
      <c r="C579" s="83" t="s">
        <v>84</v>
      </c>
      <c r="D579" s="91" t="s">
        <v>31</v>
      </c>
      <c r="E579" s="84">
        <v>100</v>
      </c>
      <c r="F579" s="92">
        <v>100</v>
      </c>
      <c r="G579" s="52">
        <v>100</v>
      </c>
      <c r="H579" s="12">
        <f t="shared" si="14"/>
        <v>100</v>
      </c>
    </row>
    <row r="580" spans="1:8" ht="33.75" hidden="1" customHeight="1" x14ac:dyDescent="0.25">
      <c r="A580" s="199"/>
      <c r="B580" s="207"/>
      <c r="C580" s="83" t="s">
        <v>85</v>
      </c>
      <c r="D580" s="91" t="s">
        <v>31</v>
      </c>
      <c r="E580" s="84">
        <v>100</v>
      </c>
      <c r="F580" s="92">
        <v>100</v>
      </c>
      <c r="G580" s="52">
        <v>100</v>
      </c>
      <c r="H580" s="12">
        <f t="shared" si="14"/>
        <v>100</v>
      </c>
    </row>
    <row r="581" spans="1:8" ht="61.5" hidden="1" customHeight="1" x14ac:dyDescent="0.25">
      <c r="A581" s="199"/>
      <c r="B581" s="207"/>
      <c r="C581" s="83" t="s">
        <v>86</v>
      </c>
      <c r="D581" s="91" t="s">
        <v>31</v>
      </c>
      <c r="E581" s="84">
        <v>100</v>
      </c>
      <c r="F581" s="92">
        <v>100</v>
      </c>
      <c r="G581" s="52">
        <v>100</v>
      </c>
      <c r="H581" s="12">
        <f t="shared" si="14"/>
        <v>100</v>
      </c>
    </row>
    <row r="582" spans="1:8" ht="27.75" hidden="1" customHeight="1" x14ac:dyDescent="0.25">
      <c r="A582" s="199"/>
      <c r="B582" s="207"/>
      <c r="C582" s="83" t="s">
        <v>108</v>
      </c>
      <c r="D582" s="91" t="s">
        <v>32</v>
      </c>
      <c r="E582" s="84" t="e">
        <f>К3!#REF!</f>
        <v>#REF!</v>
      </c>
      <c r="F582" s="92" t="e">
        <f>К3!#REF!</f>
        <v>#REF!</v>
      </c>
      <c r="G582" s="52">
        <v>17</v>
      </c>
      <c r="H582" s="64"/>
    </row>
    <row r="583" spans="1:8" ht="20.25" hidden="1" customHeight="1" x14ac:dyDescent="0.25">
      <c r="A583" s="199"/>
      <c r="B583" s="207"/>
      <c r="C583" s="93" t="s">
        <v>33</v>
      </c>
      <c r="D583" s="94"/>
      <c r="E583" s="93"/>
      <c r="F583" s="94"/>
      <c r="G583" s="32"/>
      <c r="H583" s="43">
        <f>(SUM(H574:H581))/8</f>
        <v>99.127906976744185</v>
      </c>
    </row>
    <row r="584" spans="1:8" ht="20.25" hidden="1" customHeight="1" x14ac:dyDescent="0.25">
      <c r="A584" s="199"/>
      <c r="B584" s="207" t="s">
        <v>40</v>
      </c>
      <c r="C584" s="76" t="s">
        <v>87</v>
      </c>
      <c r="D584" s="91" t="s">
        <v>32</v>
      </c>
      <c r="E584" s="84">
        <v>6.2</v>
      </c>
      <c r="F584" s="91">
        <f>28/5</f>
        <v>5.6</v>
      </c>
      <c r="G584" s="24">
        <v>6.2</v>
      </c>
      <c r="H584" s="12">
        <f t="shared" si="14"/>
        <v>90.322580645161281</v>
      </c>
    </row>
    <row r="585" spans="1:8" ht="30.75" hidden="1" customHeight="1" x14ac:dyDescent="0.25">
      <c r="A585" s="199"/>
      <c r="B585" s="207"/>
      <c r="C585" s="83" t="s">
        <v>92</v>
      </c>
      <c r="D585" s="91" t="s">
        <v>31</v>
      </c>
      <c r="E585" s="84">
        <v>100</v>
      </c>
      <c r="F585" s="92">
        <v>100</v>
      </c>
      <c r="G585" s="52">
        <v>100</v>
      </c>
      <c r="H585" s="12">
        <f t="shared" si="14"/>
        <v>100</v>
      </c>
    </row>
    <row r="586" spans="1:8" ht="30.75" hidden="1" customHeight="1" x14ac:dyDescent="0.25">
      <c r="A586" s="199"/>
      <c r="B586" s="207"/>
      <c r="C586" s="83" t="s">
        <v>93</v>
      </c>
      <c r="D586" s="91" t="s">
        <v>31</v>
      </c>
      <c r="E586" s="84">
        <v>36</v>
      </c>
      <c r="F586" s="92">
        <v>36</v>
      </c>
      <c r="G586" s="52">
        <v>36</v>
      </c>
      <c r="H586" s="12">
        <f t="shared" si="14"/>
        <v>100</v>
      </c>
    </row>
    <row r="587" spans="1:8" ht="30.75" hidden="1" customHeight="1" x14ac:dyDescent="0.25">
      <c r="A587" s="199"/>
      <c r="B587" s="207"/>
      <c r="C587" s="83" t="s">
        <v>94</v>
      </c>
      <c r="D587" s="91" t="s">
        <v>31</v>
      </c>
      <c r="E587" s="84">
        <v>100</v>
      </c>
      <c r="F587" s="92">
        <v>100</v>
      </c>
      <c r="G587" s="52">
        <v>100</v>
      </c>
      <c r="H587" s="12">
        <f t="shared" si="14"/>
        <v>100</v>
      </c>
    </row>
    <row r="588" spans="1:8" ht="30.75" hidden="1" customHeight="1" x14ac:dyDescent="0.25">
      <c r="A588" s="199"/>
      <c r="B588" s="207"/>
      <c r="C588" s="83" t="s">
        <v>95</v>
      </c>
      <c r="D588" s="91" t="s">
        <v>31</v>
      </c>
      <c r="E588" s="84">
        <v>100</v>
      </c>
      <c r="F588" s="92">
        <v>100</v>
      </c>
      <c r="G588" s="52">
        <v>100</v>
      </c>
      <c r="H588" s="12">
        <f t="shared" si="14"/>
        <v>100</v>
      </c>
    </row>
    <row r="589" spans="1:8" ht="30.75" hidden="1" customHeight="1" x14ac:dyDescent="0.25">
      <c r="A589" s="199"/>
      <c r="B589" s="207"/>
      <c r="C589" s="83" t="s">
        <v>84</v>
      </c>
      <c r="D589" s="91" t="s">
        <v>31</v>
      </c>
      <c r="E589" s="84">
        <v>100</v>
      </c>
      <c r="F589" s="92">
        <v>100</v>
      </c>
      <c r="G589" s="52">
        <v>100</v>
      </c>
      <c r="H589" s="12">
        <f t="shared" si="14"/>
        <v>100</v>
      </c>
    </row>
    <row r="590" spans="1:8" ht="30.75" hidden="1" customHeight="1" x14ac:dyDescent="0.25">
      <c r="A590" s="199"/>
      <c r="B590" s="207"/>
      <c r="C590" s="83" t="s">
        <v>85</v>
      </c>
      <c r="D590" s="91" t="s">
        <v>31</v>
      </c>
      <c r="E590" s="84">
        <v>100</v>
      </c>
      <c r="F590" s="92">
        <v>100</v>
      </c>
      <c r="G590" s="52">
        <v>100</v>
      </c>
      <c r="H590" s="12">
        <f t="shared" si="14"/>
        <v>100</v>
      </c>
    </row>
    <row r="591" spans="1:8" ht="64.5" hidden="1" customHeight="1" x14ac:dyDescent="0.25">
      <c r="A591" s="199"/>
      <c r="B591" s="207"/>
      <c r="C591" s="83" t="s">
        <v>86</v>
      </c>
      <c r="D591" s="91" t="s">
        <v>31</v>
      </c>
      <c r="E591" s="84">
        <v>100</v>
      </c>
      <c r="F591" s="92">
        <v>100</v>
      </c>
      <c r="G591" s="52">
        <v>100</v>
      </c>
      <c r="H591" s="12">
        <f t="shared" si="14"/>
        <v>100</v>
      </c>
    </row>
    <row r="592" spans="1:8" ht="34.5" hidden="1" customHeight="1" x14ac:dyDescent="0.25">
      <c r="A592" s="199"/>
      <c r="B592" s="207"/>
      <c r="C592" s="83" t="s">
        <v>108</v>
      </c>
      <c r="D592" s="91" t="s">
        <v>32</v>
      </c>
      <c r="E592" s="84" t="e">
        <f>К3!#REF!</f>
        <v>#REF!</v>
      </c>
      <c r="F592" s="92" t="e">
        <f>К3!#REF!</f>
        <v>#REF!</v>
      </c>
      <c r="G592" s="52">
        <v>31</v>
      </c>
      <c r="H592" s="64"/>
    </row>
    <row r="593" spans="1:8" ht="30.75" hidden="1" customHeight="1" x14ac:dyDescent="0.25">
      <c r="A593" s="199"/>
      <c r="B593" s="207"/>
      <c r="C593" s="93" t="s">
        <v>33</v>
      </c>
      <c r="D593" s="94"/>
      <c r="E593" s="93"/>
      <c r="F593" s="94"/>
      <c r="G593" s="32"/>
      <c r="H593" s="43">
        <f>(SUM(H584:H591))/8</f>
        <v>98.790322580645153</v>
      </c>
    </row>
    <row r="594" spans="1:8" ht="23.25" hidden="1" customHeight="1" x14ac:dyDescent="0.25">
      <c r="A594" s="199"/>
      <c r="B594" s="211" t="s">
        <v>41</v>
      </c>
      <c r="C594" s="76" t="s">
        <v>87</v>
      </c>
      <c r="D594" s="91" t="s">
        <v>32</v>
      </c>
      <c r="E594" s="84">
        <v>3.5</v>
      </c>
      <c r="F594" s="92">
        <f>6/2</f>
        <v>3</v>
      </c>
      <c r="G594" s="52">
        <v>3.5</v>
      </c>
      <c r="H594" s="12">
        <f t="shared" si="14"/>
        <v>85.714285714285708</v>
      </c>
    </row>
    <row r="595" spans="1:8" ht="35.25" hidden="1" customHeight="1" x14ac:dyDescent="0.25">
      <c r="A595" s="199"/>
      <c r="B595" s="211"/>
      <c r="C595" s="76" t="s">
        <v>88</v>
      </c>
      <c r="D595" s="91" t="s">
        <v>31</v>
      </c>
      <c r="E595" s="84">
        <v>100</v>
      </c>
      <c r="F595" s="91">
        <v>100</v>
      </c>
      <c r="G595" s="24">
        <v>100</v>
      </c>
      <c r="H595" s="12">
        <f t="shared" si="14"/>
        <v>100</v>
      </c>
    </row>
    <row r="596" spans="1:8" ht="35.25" hidden="1" customHeight="1" x14ac:dyDescent="0.25">
      <c r="A596" s="199"/>
      <c r="B596" s="211"/>
      <c r="C596" s="83" t="s">
        <v>89</v>
      </c>
      <c r="D596" s="91" t="s">
        <v>31</v>
      </c>
      <c r="E596" s="84">
        <v>14</v>
      </c>
      <c r="F596" s="92">
        <v>14</v>
      </c>
      <c r="G596" s="52">
        <v>14</v>
      </c>
      <c r="H596" s="12">
        <f t="shared" si="14"/>
        <v>100</v>
      </c>
    </row>
    <row r="597" spans="1:8" ht="35.25" hidden="1" customHeight="1" x14ac:dyDescent="0.25">
      <c r="A597" s="199"/>
      <c r="B597" s="211"/>
      <c r="C597" s="83" t="s">
        <v>90</v>
      </c>
      <c r="D597" s="91" t="s">
        <v>31</v>
      </c>
      <c r="E597" s="84">
        <v>100</v>
      </c>
      <c r="F597" s="92">
        <v>86</v>
      </c>
      <c r="G597" s="52">
        <v>100</v>
      </c>
      <c r="H597" s="12">
        <f t="shared" si="14"/>
        <v>86</v>
      </c>
    </row>
    <row r="598" spans="1:8" ht="35.25" hidden="1" customHeight="1" x14ac:dyDescent="0.25">
      <c r="A598" s="199"/>
      <c r="B598" s="211"/>
      <c r="C598" s="83" t="s">
        <v>91</v>
      </c>
      <c r="D598" s="91" t="s">
        <v>31</v>
      </c>
      <c r="E598" s="84">
        <v>100</v>
      </c>
      <c r="F598" s="92">
        <v>100</v>
      </c>
      <c r="G598" s="52">
        <v>100</v>
      </c>
      <c r="H598" s="12">
        <f t="shared" si="14"/>
        <v>100</v>
      </c>
    </row>
    <row r="599" spans="1:8" ht="35.25" hidden="1" customHeight="1" x14ac:dyDescent="0.25">
      <c r="A599" s="199"/>
      <c r="B599" s="211"/>
      <c r="C599" s="83" t="s">
        <v>84</v>
      </c>
      <c r="D599" s="91" t="s">
        <v>31</v>
      </c>
      <c r="E599" s="84">
        <v>100</v>
      </c>
      <c r="F599" s="92">
        <v>100</v>
      </c>
      <c r="G599" s="52">
        <v>100</v>
      </c>
      <c r="H599" s="12">
        <f t="shared" si="14"/>
        <v>100</v>
      </c>
    </row>
    <row r="600" spans="1:8" ht="35.25" hidden="1" customHeight="1" x14ac:dyDescent="0.25">
      <c r="A600" s="199"/>
      <c r="B600" s="211"/>
      <c r="C600" s="83" t="s">
        <v>85</v>
      </c>
      <c r="D600" s="91" t="s">
        <v>31</v>
      </c>
      <c r="E600" s="84">
        <v>100</v>
      </c>
      <c r="F600" s="92">
        <v>100</v>
      </c>
      <c r="G600" s="52">
        <v>100</v>
      </c>
      <c r="H600" s="12">
        <f t="shared" si="14"/>
        <v>100</v>
      </c>
    </row>
    <row r="601" spans="1:8" ht="64.5" hidden="1" customHeight="1" x14ac:dyDescent="0.25">
      <c r="A601" s="199"/>
      <c r="B601" s="211"/>
      <c r="C601" s="83" t="s">
        <v>86</v>
      </c>
      <c r="D601" s="91" t="s">
        <v>31</v>
      </c>
      <c r="E601" s="84">
        <v>100</v>
      </c>
      <c r="F601" s="92">
        <v>100</v>
      </c>
      <c r="G601" s="52">
        <v>100</v>
      </c>
      <c r="H601" s="12">
        <f t="shared" si="14"/>
        <v>100</v>
      </c>
    </row>
    <row r="602" spans="1:8" ht="29.25" hidden="1" customHeight="1" x14ac:dyDescent="0.25">
      <c r="A602" s="199"/>
      <c r="B602" s="211"/>
      <c r="C602" s="83" t="s">
        <v>108</v>
      </c>
      <c r="D602" s="91" t="s">
        <v>32</v>
      </c>
      <c r="E602" s="84" t="e">
        <f>К3!#REF!</f>
        <v>#REF!</v>
      </c>
      <c r="F602" s="92" t="e">
        <f>К3!#REF!</f>
        <v>#REF!</v>
      </c>
      <c r="G602" s="52">
        <v>10</v>
      </c>
      <c r="H602" s="64"/>
    </row>
    <row r="603" spans="1:8" ht="20.25" hidden="1" customHeight="1" x14ac:dyDescent="0.25">
      <c r="A603" s="199"/>
      <c r="B603" s="211"/>
      <c r="C603" s="93" t="s">
        <v>33</v>
      </c>
      <c r="D603" s="94"/>
      <c r="E603" s="93"/>
      <c r="F603" s="94"/>
      <c r="G603" s="32"/>
      <c r="H603" s="43">
        <f>(SUM(H594:H601))/8</f>
        <v>96.464285714285722</v>
      </c>
    </row>
    <row r="604" spans="1:8" ht="20.25" hidden="1" customHeight="1" x14ac:dyDescent="0.25">
      <c r="A604" s="199"/>
      <c r="B604" s="208" t="s">
        <v>65</v>
      </c>
      <c r="C604" s="95"/>
      <c r="D604" s="96" t="s">
        <v>111</v>
      </c>
      <c r="E604" s="97" t="e">
        <f>К3!#REF!</f>
        <v>#REF!</v>
      </c>
      <c r="F604" s="96" t="e">
        <f>К3!#REF!</f>
        <v>#REF!</v>
      </c>
      <c r="G604" s="62">
        <v>10446</v>
      </c>
      <c r="H604" s="31"/>
    </row>
    <row r="605" spans="1:8" ht="20.25" hidden="1" customHeight="1" x14ac:dyDescent="0.25">
      <c r="A605" s="199"/>
      <c r="B605" s="210"/>
      <c r="C605" s="111"/>
      <c r="D605" s="112" t="s">
        <v>111</v>
      </c>
      <c r="E605" s="113" t="e">
        <f>К3!#REF!</f>
        <v>#REF!</v>
      </c>
      <c r="F605" s="112" t="e">
        <f>К3!#REF!</f>
        <v>#REF!</v>
      </c>
      <c r="G605" s="70">
        <v>2438</v>
      </c>
      <c r="H605" s="71"/>
    </row>
    <row r="606" spans="1:8" ht="20.25" hidden="1" customHeight="1" thickBot="1" x14ac:dyDescent="0.3">
      <c r="A606" s="200"/>
      <c r="B606" s="209"/>
      <c r="C606" s="79" t="s">
        <v>33</v>
      </c>
      <c r="D606" s="80"/>
      <c r="E606" s="79"/>
      <c r="F606" s="80"/>
      <c r="G606" s="49"/>
      <c r="H606" s="14"/>
    </row>
    <row r="607" spans="1:8" ht="21.75" hidden="1" customHeight="1" x14ac:dyDescent="0.25">
      <c r="A607" s="198" t="s">
        <v>47</v>
      </c>
      <c r="B607" s="201" t="s">
        <v>39</v>
      </c>
      <c r="C607" s="73" t="s">
        <v>79</v>
      </c>
      <c r="D607" s="74" t="s">
        <v>32</v>
      </c>
      <c r="E607" s="81">
        <v>7.3</v>
      </c>
      <c r="F607" s="92">
        <f>21/3</f>
        <v>7</v>
      </c>
      <c r="G607" s="53">
        <v>7.3</v>
      </c>
      <c r="H607" s="15">
        <f t="shared" si="14"/>
        <v>95.890410958904113</v>
      </c>
    </row>
    <row r="608" spans="1:8" ht="35.25" hidden="1" customHeight="1" x14ac:dyDescent="0.25">
      <c r="A608" s="199"/>
      <c r="B608" s="202"/>
      <c r="C608" s="83" t="s">
        <v>80</v>
      </c>
      <c r="D608" s="77" t="s">
        <v>31</v>
      </c>
      <c r="E608" s="84">
        <v>100</v>
      </c>
      <c r="F608" s="91">
        <v>95</v>
      </c>
      <c r="G608" s="24">
        <v>100</v>
      </c>
      <c r="H608" s="12">
        <f t="shared" si="14"/>
        <v>95</v>
      </c>
    </row>
    <row r="609" spans="1:8" ht="35.25" hidden="1" customHeight="1" x14ac:dyDescent="0.25">
      <c r="A609" s="199"/>
      <c r="B609" s="202"/>
      <c r="C609" s="83" t="s">
        <v>81</v>
      </c>
      <c r="D609" s="77" t="s">
        <v>31</v>
      </c>
      <c r="E609" s="84">
        <v>37</v>
      </c>
      <c r="F609" s="91">
        <v>37</v>
      </c>
      <c r="G609" s="24">
        <v>33.299999999999997</v>
      </c>
      <c r="H609" s="12">
        <f t="shared" si="14"/>
        <v>100</v>
      </c>
    </row>
    <row r="610" spans="1:8" ht="35.25" hidden="1" customHeight="1" x14ac:dyDescent="0.25">
      <c r="A610" s="199"/>
      <c r="B610" s="202"/>
      <c r="C610" s="83" t="s">
        <v>82</v>
      </c>
      <c r="D610" s="77" t="s">
        <v>31</v>
      </c>
      <c r="E610" s="84">
        <v>100</v>
      </c>
      <c r="F610" s="92">
        <v>95</v>
      </c>
      <c r="G610" s="52">
        <v>100</v>
      </c>
      <c r="H610" s="12">
        <f t="shared" si="14"/>
        <v>95</v>
      </c>
    </row>
    <row r="611" spans="1:8" ht="35.25" hidden="1" customHeight="1" x14ac:dyDescent="0.25">
      <c r="A611" s="199"/>
      <c r="B611" s="202"/>
      <c r="C611" s="83" t="s">
        <v>83</v>
      </c>
      <c r="D611" s="77" t="s">
        <v>31</v>
      </c>
      <c r="E611" s="84">
        <v>100</v>
      </c>
      <c r="F611" s="92">
        <v>100</v>
      </c>
      <c r="G611" s="52">
        <v>100</v>
      </c>
      <c r="H611" s="12">
        <f t="shared" si="14"/>
        <v>100</v>
      </c>
    </row>
    <row r="612" spans="1:8" ht="35.25" hidden="1" customHeight="1" x14ac:dyDescent="0.25">
      <c r="A612" s="199"/>
      <c r="B612" s="202"/>
      <c r="C612" s="83" t="s">
        <v>84</v>
      </c>
      <c r="D612" s="77" t="s">
        <v>31</v>
      </c>
      <c r="E612" s="84">
        <v>100</v>
      </c>
      <c r="F612" s="92">
        <v>100</v>
      </c>
      <c r="G612" s="52">
        <v>100</v>
      </c>
      <c r="H612" s="12">
        <f t="shared" si="14"/>
        <v>100</v>
      </c>
    </row>
    <row r="613" spans="1:8" ht="35.25" hidden="1" customHeight="1" x14ac:dyDescent="0.25">
      <c r="A613" s="199"/>
      <c r="B613" s="202"/>
      <c r="C613" s="83" t="s">
        <v>85</v>
      </c>
      <c r="D613" s="77" t="s">
        <v>31</v>
      </c>
      <c r="E613" s="84">
        <v>100</v>
      </c>
      <c r="F613" s="92">
        <v>100</v>
      </c>
      <c r="G613" s="52">
        <v>100</v>
      </c>
      <c r="H613" s="12">
        <f t="shared" si="14"/>
        <v>100</v>
      </c>
    </row>
    <row r="614" spans="1:8" ht="63.75" hidden="1" customHeight="1" x14ac:dyDescent="0.25">
      <c r="A614" s="199"/>
      <c r="B614" s="202"/>
      <c r="C614" s="83" t="s">
        <v>86</v>
      </c>
      <c r="D614" s="77" t="s">
        <v>31</v>
      </c>
      <c r="E614" s="84">
        <v>100</v>
      </c>
      <c r="F614" s="92">
        <v>100</v>
      </c>
      <c r="G614" s="52">
        <v>100</v>
      </c>
      <c r="H614" s="12">
        <f t="shared" si="14"/>
        <v>100</v>
      </c>
    </row>
    <row r="615" spans="1:8" ht="33.75" hidden="1" customHeight="1" x14ac:dyDescent="0.25">
      <c r="A615" s="199"/>
      <c r="B615" s="202"/>
      <c r="C615" s="86" t="s">
        <v>108</v>
      </c>
      <c r="D615" s="87" t="s">
        <v>32</v>
      </c>
      <c r="E615" s="88" t="e">
        <f>К3!#REF!</f>
        <v>#REF!</v>
      </c>
      <c r="F615" s="105" t="e">
        <f>К3!#REF!</f>
        <v>#REF!</v>
      </c>
      <c r="G615" s="67">
        <v>22</v>
      </c>
      <c r="H615" s="64"/>
    </row>
    <row r="616" spans="1:8" ht="21.75" hidden="1" customHeight="1" x14ac:dyDescent="0.25">
      <c r="A616" s="199"/>
      <c r="B616" s="202"/>
      <c r="C616" s="89" t="s">
        <v>33</v>
      </c>
      <c r="D616" s="90"/>
      <c r="E616" s="89"/>
      <c r="F616" s="90"/>
      <c r="G616" s="33"/>
      <c r="H616" s="43">
        <f>(SUM(H607:H614))/8</f>
        <v>98.236301369863014</v>
      </c>
    </row>
    <row r="617" spans="1:8" ht="24.75" hidden="1" customHeight="1" x14ac:dyDescent="0.25">
      <c r="A617" s="199"/>
      <c r="B617" s="207" t="s">
        <v>40</v>
      </c>
      <c r="C617" s="76" t="s">
        <v>87</v>
      </c>
      <c r="D617" s="91" t="s">
        <v>32</v>
      </c>
      <c r="E617" s="84">
        <v>4.4000000000000004</v>
      </c>
      <c r="F617" s="91">
        <f>25/5</f>
        <v>5</v>
      </c>
      <c r="G617" s="24">
        <v>4.5999999999999996</v>
      </c>
      <c r="H617" s="12">
        <f t="shared" si="14"/>
        <v>113.63636363636363</v>
      </c>
    </row>
    <row r="618" spans="1:8" ht="30" hidden="1" customHeight="1" x14ac:dyDescent="0.25">
      <c r="A618" s="199"/>
      <c r="B618" s="207"/>
      <c r="C618" s="83" t="s">
        <v>92</v>
      </c>
      <c r="D618" s="91" t="s">
        <v>31</v>
      </c>
      <c r="E618" s="84">
        <v>100</v>
      </c>
      <c r="F618" s="92">
        <v>100</v>
      </c>
      <c r="G618" s="52">
        <v>100</v>
      </c>
      <c r="H618" s="12">
        <f t="shared" si="14"/>
        <v>100</v>
      </c>
    </row>
    <row r="619" spans="1:8" ht="30" hidden="1" customHeight="1" x14ac:dyDescent="0.25">
      <c r="A619" s="199"/>
      <c r="B619" s="207"/>
      <c r="C619" s="83" t="s">
        <v>93</v>
      </c>
      <c r="D619" s="91" t="s">
        <v>31</v>
      </c>
      <c r="E619" s="84">
        <v>50</v>
      </c>
      <c r="F619" s="92">
        <v>50</v>
      </c>
      <c r="G619" s="52">
        <v>50</v>
      </c>
      <c r="H619" s="12">
        <f t="shared" si="14"/>
        <v>100</v>
      </c>
    </row>
    <row r="620" spans="1:8" ht="30" hidden="1" customHeight="1" x14ac:dyDescent="0.25">
      <c r="A620" s="199"/>
      <c r="B620" s="207"/>
      <c r="C620" s="83" t="s">
        <v>94</v>
      </c>
      <c r="D620" s="91" t="s">
        <v>31</v>
      </c>
      <c r="E620" s="84">
        <v>100</v>
      </c>
      <c r="F620" s="92">
        <v>100</v>
      </c>
      <c r="G620" s="52">
        <v>100</v>
      </c>
      <c r="H620" s="12">
        <f t="shared" si="14"/>
        <v>100</v>
      </c>
    </row>
    <row r="621" spans="1:8" ht="30" hidden="1" customHeight="1" x14ac:dyDescent="0.25">
      <c r="A621" s="199"/>
      <c r="B621" s="207"/>
      <c r="C621" s="83" t="s">
        <v>95</v>
      </c>
      <c r="D621" s="91" t="s">
        <v>31</v>
      </c>
      <c r="E621" s="84">
        <v>100</v>
      </c>
      <c r="F621" s="92">
        <v>100</v>
      </c>
      <c r="G621" s="52">
        <v>100</v>
      </c>
      <c r="H621" s="12">
        <f t="shared" si="14"/>
        <v>100</v>
      </c>
    </row>
    <row r="622" spans="1:8" ht="30" hidden="1" customHeight="1" x14ac:dyDescent="0.25">
      <c r="A622" s="199"/>
      <c r="B622" s="207"/>
      <c r="C622" s="83" t="s">
        <v>84</v>
      </c>
      <c r="D622" s="91" t="s">
        <v>31</v>
      </c>
      <c r="E622" s="84">
        <v>100</v>
      </c>
      <c r="F622" s="92">
        <v>100</v>
      </c>
      <c r="G622" s="52">
        <v>100</v>
      </c>
      <c r="H622" s="12">
        <f t="shared" si="14"/>
        <v>100</v>
      </c>
    </row>
    <row r="623" spans="1:8" ht="30" hidden="1" customHeight="1" x14ac:dyDescent="0.25">
      <c r="A623" s="199"/>
      <c r="B623" s="207"/>
      <c r="C623" s="83" t="s">
        <v>85</v>
      </c>
      <c r="D623" s="91" t="s">
        <v>31</v>
      </c>
      <c r="E623" s="84">
        <v>100</v>
      </c>
      <c r="F623" s="92">
        <v>100</v>
      </c>
      <c r="G623" s="52">
        <v>100</v>
      </c>
      <c r="H623" s="12">
        <f t="shared" si="14"/>
        <v>100</v>
      </c>
    </row>
    <row r="624" spans="1:8" ht="60" hidden="1" customHeight="1" x14ac:dyDescent="0.25">
      <c r="A624" s="199"/>
      <c r="B624" s="207"/>
      <c r="C624" s="83" t="s">
        <v>86</v>
      </c>
      <c r="D624" s="91" t="s">
        <v>31</v>
      </c>
      <c r="E624" s="84">
        <v>100</v>
      </c>
      <c r="F624" s="92">
        <v>100</v>
      </c>
      <c r="G624" s="52">
        <v>100</v>
      </c>
      <c r="H624" s="12">
        <f t="shared" si="14"/>
        <v>100</v>
      </c>
    </row>
    <row r="625" spans="1:8" ht="24.75" hidden="1" customHeight="1" x14ac:dyDescent="0.25">
      <c r="A625" s="199"/>
      <c r="B625" s="207"/>
      <c r="C625" s="83" t="s">
        <v>108</v>
      </c>
      <c r="D625" s="91" t="s">
        <v>32</v>
      </c>
      <c r="E625" s="84" t="e">
        <f>К3!#REF!</f>
        <v>#REF!</v>
      </c>
      <c r="F625" s="92" t="e">
        <f>К3!#REF!</f>
        <v>#REF!</v>
      </c>
      <c r="G625" s="52">
        <v>23</v>
      </c>
      <c r="H625" s="64"/>
    </row>
    <row r="626" spans="1:8" ht="24.75" hidden="1" customHeight="1" x14ac:dyDescent="0.25">
      <c r="A626" s="199"/>
      <c r="B626" s="207"/>
      <c r="C626" s="93" t="s">
        <v>33</v>
      </c>
      <c r="D626" s="94"/>
      <c r="E626" s="93"/>
      <c r="F626" s="94"/>
      <c r="G626" s="32"/>
      <c r="H626" s="43">
        <f>(SUM(H617:H624))/8</f>
        <v>101.70454545454545</v>
      </c>
    </row>
    <row r="627" spans="1:8" ht="24.75" hidden="1" customHeight="1" x14ac:dyDescent="0.25">
      <c r="A627" s="199"/>
      <c r="B627" s="211" t="s">
        <v>41</v>
      </c>
      <c r="C627" s="76" t="s">
        <v>87</v>
      </c>
      <c r="D627" s="91" t="s">
        <v>32</v>
      </c>
      <c r="E627" s="84">
        <v>3</v>
      </c>
      <c r="F627" s="92">
        <f>6/2</f>
        <v>3</v>
      </c>
      <c r="G627" s="52">
        <v>3.5</v>
      </c>
      <c r="H627" s="12">
        <f t="shared" si="14"/>
        <v>100</v>
      </c>
    </row>
    <row r="628" spans="1:8" ht="34.5" hidden="1" customHeight="1" x14ac:dyDescent="0.25">
      <c r="A628" s="199"/>
      <c r="B628" s="211"/>
      <c r="C628" s="76" t="s">
        <v>88</v>
      </c>
      <c r="D628" s="91" t="s">
        <v>31</v>
      </c>
      <c r="E628" s="84">
        <v>100</v>
      </c>
      <c r="F628" s="91">
        <v>100</v>
      </c>
      <c r="G628" s="24">
        <v>100</v>
      </c>
      <c r="H628" s="12">
        <f t="shared" si="14"/>
        <v>100</v>
      </c>
    </row>
    <row r="629" spans="1:8" ht="34.5" hidden="1" customHeight="1" x14ac:dyDescent="0.25">
      <c r="A629" s="199"/>
      <c r="B629" s="211"/>
      <c r="C629" s="83" t="s">
        <v>89</v>
      </c>
      <c r="D629" s="91" t="s">
        <v>31</v>
      </c>
      <c r="E629" s="84">
        <v>14</v>
      </c>
      <c r="F629" s="92">
        <v>14</v>
      </c>
      <c r="G629" s="52">
        <v>14</v>
      </c>
      <c r="H629" s="12">
        <f t="shared" si="14"/>
        <v>100</v>
      </c>
    </row>
    <row r="630" spans="1:8" ht="34.5" hidden="1" customHeight="1" x14ac:dyDescent="0.25">
      <c r="A630" s="199"/>
      <c r="B630" s="211"/>
      <c r="C630" s="83" t="s">
        <v>90</v>
      </c>
      <c r="D630" s="91" t="s">
        <v>31</v>
      </c>
      <c r="E630" s="84">
        <v>100</v>
      </c>
      <c r="F630" s="92">
        <v>100</v>
      </c>
      <c r="G630" s="52">
        <v>100</v>
      </c>
      <c r="H630" s="12">
        <f t="shared" si="14"/>
        <v>100</v>
      </c>
    </row>
    <row r="631" spans="1:8" ht="34.5" hidden="1" customHeight="1" x14ac:dyDescent="0.25">
      <c r="A631" s="199"/>
      <c r="B631" s="211"/>
      <c r="C631" s="83" t="s">
        <v>91</v>
      </c>
      <c r="D631" s="91" t="s">
        <v>31</v>
      </c>
      <c r="E631" s="84">
        <v>100</v>
      </c>
      <c r="F631" s="92">
        <v>100</v>
      </c>
      <c r="G631" s="52">
        <v>100</v>
      </c>
      <c r="H631" s="12">
        <f t="shared" si="14"/>
        <v>100</v>
      </c>
    </row>
    <row r="632" spans="1:8" ht="34.5" hidden="1" customHeight="1" x14ac:dyDescent="0.25">
      <c r="A632" s="199"/>
      <c r="B632" s="211"/>
      <c r="C632" s="83" t="s">
        <v>84</v>
      </c>
      <c r="D632" s="91" t="s">
        <v>31</v>
      </c>
      <c r="E632" s="84">
        <v>100</v>
      </c>
      <c r="F632" s="92">
        <v>100</v>
      </c>
      <c r="G632" s="52">
        <v>100</v>
      </c>
      <c r="H632" s="12">
        <f t="shared" si="14"/>
        <v>100</v>
      </c>
    </row>
    <row r="633" spans="1:8" ht="34.5" hidden="1" customHeight="1" x14ac:dyDescent="0.25">
      <c r="A633" s="199"/>
      <c r="B633" s="211"/>
      <c r="C633" s="83" t="s">
        <v>85</v>
      </c>
      <c r="D633" s="91" t="s">
        <v>31</v>
      </c>
      <c r="E633" s="84">
        <v>100</v>
      </c>
      <c r="F633" s="92">
        <v>100</v>
      </c>
      <c r="G633" s="52">
        <v>100</v>
      </c>
      <c r="H633" s="12">
        <f t="shared" si="14"/>
        <v>100</v>
      </c>
    </row>
    <row r="634" spans="1:8" ht="66" hidden="1" customHeight="1" x14ac:dyDescent="0.25">
      <c r="A634" s="199"/>
      <c r="B634" s="211"/>
      <c r="C634" s="83" t="s">
        <v>86</v>
      </c>
      <c r="D634" s="91" t="s">
        <v>31</v>
      </c>
      <c r="E634" s="84">
        <v>100</v>
      </c>
      <c r="F634" s="92">
        <v>100</v>
      </c>
      <c r="G634" s="52">
        <v>100</v>
      </c>
      <c r="H634" s="12">
        <f t="shared" si="14"/>
        <v>100</v>
      </c>
    </row>
    <row r="635" spans="1:8" ht="30" hidden="1" customHeight="1" x14ac:dyDescent="0.25">
      <c r="A635" s="199"/>
      <c r="B635" s="211"/>
      <c r="C635" s="83" t="s">
        <v>108</v>
      </c>
      <c r="D635" s="91" t="s">
        <v>32</v>
      </c>
      <c r="E635" s="84" t="e">
        <f>К3!#REF!</f>
        <v>#REF!</v>
      </c>
      <c r="F635" s="92" t="e">
        <f>К3!#REF!</f>
        <v>#REF!</v>
      </c>
      <c r="G635" s="52">
        <v>7</v>
      </c>
      <c r="H635" s="64"/>
    </row>
    <row r="636" spans="1:8" ht="24.75" hidden="1" customHeight="1" x14ac:dyDescent="0.25">
      <c r="A636" s="199"/>
      <c r="B636" s="211"/>
      <c r="C636" s="93" t="s">
        <v>33</v>
      </c>
      <c r="D636" s="94"/>
      <c r="E636" s="93"/>
      <c r="F636" s="94"/>
      <c r="G636" s="32"/>
      <c r="H636" s="43">
        <f>(SUM(H627:H634))/8</f>
        <v>100</v>
      </c>
    </row>
    <row r="637" spans="1:8" ht="24.75" hidden="1" customHeight="1" x14ac:dyDescent="0.25">
      <c r="A637" s="199"/>
      <c r="B637" s="208" t="s">
        <v>65</v>
      </c>
      <c r="C637" s="95"/>
      <c r="D637" s="96" t="s">
        <v>111</v>
      </c>
      <c r="E637" s="97" t="e">
        <f>К3!#REF!</f>
        <v>#REF!</v>
      </c>
      <c r="F637" s="96" t="e">
        <f>К3!#REF!</f>
        <v>#REF!</v>
      </c>
      <c r="G637" s="62">
        <v>10287</v>
      </c>
      <c r="H637" s="31"/>
    </row>
    <row r="638" spans="1:8" ht="24.75" hidden="1" customHeight="1" thickBot="1" x14ac:dyDescent="0.3">
      <c r="A638" s="200"/>
      <c r="B638" s="209"/>
      <c r="C638" s="79" t="s">
        <v>33</v>
      </c>
      <c r="D638" s="80"/>
      <c r="E638" s="79"/>
      <c r="F638" s="80"/>
      <c r="G638" s="49"/>
      <c r="H638" s="14"/>
    </row>
    <row r="639" spans="1:8" ht="33.75" hidden="1" customHeight="1" x14ac:dyDescent="0.25">
      <c r="A639" s="198" t="s">
        <v>58</v>
      </c>
      <c r="B639" s="201" t="s">
        <v>46</v>
      </c>
      <c r="C639" s="73" t="s">
        <v>96</v>
      </c>
      <c r="D639" s="74" t="s">
        <v>32</v>
      </c>
      <c r="E639" s="100">
        <v>7</v>
      </c>
      <c r="F639" s="91">
        <v>7</v>
      </c>
      <c r="G639" s="55">
        <v>11</v>
      </c>
      <c r="H639" s="15">
        <f t="shared" ref="H639:H706" si="15">F639/E639*100</f>
        <v>100</v>
      </c>
    </row>
    <row r="640" spans="1:8" ht="33.75" hidden="1" customHeight="1" x14ac:dyDescent="0.25">
      <c r="A640" s="199"/>
      <c r="B640" s="202"/>
      <c r="C640" s="76" t="s">
        <v>97</v>
      </c>
      <c r="D640" s="77" t="s">
        <v>32</v>
      </c>
      <c r="E640" s="101">
        <v>24</v>
      </c>
      <c r="F640" s="91">
        <v>27</v>
      </c>
      <c r="G640" s="24">
        <v>32</v>
      </c>
      <c r="H640" s="12">
        <f t="shared" si="15"/>
        <v>112.5</v>
      </c>
    </row>
    <row r="641" spans="1:8" ht="33.75" hidden="1" customHeight="1" x14ac:dyDescent="0.25">
      <c r="A641" s="199"/>
      <c r="B641" s="202"/>
      <c r="C641" s="83" t="s">
        <v>98</v>
      </c>
      <c r="D641" s="102" t="s">
        <v>31</v>
      </c>
      <c r="E641" s="101">
        <v>100</v>
      </c>
      <c r="F641" s="103">
        <v>100</v>
      </c>
      <c r="G641" s="56">
        <v>100</v>
      </c>
      <c r="H641" s="12">
        <f t="shared" si="15"/>
        <v>100</v>
      </c>
    </row>
    <row r="642" spans="1:8" ht="33.75" hidden="1" customHeight="1" x14ac:dyDescent="0.25">
      <c r="A642" s="199"/>
      <c r="B642" s="202"/>
      <c r="C642" s="83" t="s">
        <v>85</v>
      </c>
      <c r="D642" s="77" t="s">
        <v>31</v>
      </c>
      <c r="E642" s="101">
        <v>96</v>
      </c>
      <c r="F642" s="103">
        <v>100</v>
      </c>
      <c r="G642" s="56">
        <v>93</v>
      </c>
      <c r="H642" s="12">
        <f t="shared" si="15"/>
        <v>104.16666666666667</v>
      </c>
    </row>
    <row r="643" spans="1:8" ht="33.75" hidden="1" customHeight="1" x14ac:dyDescent="0.25">
      <c r="A643" s="199"/>
      <c r="B643" s="202"/>
      <c r="C643" s="83" t="s">
        <v>108</v>
      </c>
      <c r="D643" s="77" t="s">
        <v>32</v>
      </c>
      <c r="E643" s="101" t="e">
        <f>К3!#REF!</f>
        <v>#REF!</v>
      </c>
      <c r="F643" s="103" t="e">
        <f>К3!#REF!</f>
        <v>#REF!</v>
      </c>
      <c r="G643" s="56">
        <v>43</v>
      </c>
      <c r="H643" s="12"/>
    </row>
    <row r="644" spans="1:8" ht="24.75" hidden="1" customHeight="1" x14ac:dyDescent="0.25">
      <c r="A644" s="199"/>
      <c r="B644" s="215"/>
      <c r="C644" s="93" t="s">
        <v>33</v>
      </c>
      <c r="D644" s="94"/>
      <c r="E644" s="93"/>
      <c r="F644" s="94"/>
      <c r="G644" s="57"/>
      <c r="H644" s="16">
        <f>(SUM(H639:H642))/4</f>
        <v>104.16666666666667</v>
      </c>
    </row>
    <row r="645" spans="1:8" ht="24.75" hidden="1" customHeight="1" x14ac:dyDescent="0.25">
      <c r="A645" s="199"/>
      <c r="B645" s="207" t="s">
        <v>39</v>
      </c>
      <c r="C645" s="76" t="s">
        <v>79</v>
      </c>
      <c r="D645" s="91" t="s">
        <v>32</v>
      </c>
      <c r="E645" s="84">
        <v>7.3</v>
      </c>
      <c r="F645" s="92">
        <f>29/4</f>
        <v>7.25</v>
      </c>
      <c r="G645" s="52">
        <v>7.3</v>
      </c>
      <c r="H645" s="12">
        <f t="shared" si="15"/>
        <v>99.315068493150676</v>
      </c>
    </row>
    <row r="646" spans="1:8" ht="33" hidden="1" customHeight="1" x14ac:dyDescent="0.25">
      <c r="A646" s="199"/>
      <c r="B646" s="207"/>
      <c r="C646" s="83" t="s">
        <v>80</v>
      </c>
      <c r="D646" s="91" t="s">
        <v>31</v>
      </c>
      <c r="E646" s="84">
        <v>100</v>
      </c>
      <c r="F646" s="91">
        <v>100</v>
      </c>
      <c r="G646" s="24">
        <v>100</v>
      </c>
      <c r="H646" s="12">
        <f t="shared" si="15"/>
        <v>100</v>
      </c>
    </row>
    <row r="647" spans="1:8" ht="33" hidden="1" customHeight="1" x14ac:dyDescent="0.25">
      <c r="A647" s="199"/>
      <c r="B647" s="207"/>
      <c r="C647" s="83" t="s">
        <v>81</v>
      </c>
      <c r="D647" s="91" t="s">
        <v>31</v>
      </c>
      <c r="E647" s="84">
        <v>48</v>
      </c>
      <c r="F647" s="91">
        <v>48</v>
      </c>
      <c r="G647" s="24">
        <v>48</v>
      </c>
      <c r="H647" s="12">
        <f t="shared" si="15"/>
        <v>100</v>
      </c>
    </row>
    <row r="648" spans="1:8" ht="33" hidden="1" customHeight="1" x14ac:dyDescent="0.25">
      <c r="A648" s="199"/>
      <c r="B648" s="207"/>
      <c r="C648" s="83" t="s">
        <v>82</v>
      </c>
      <c r="D648" s="91" t="s">
        <v>31</v>
      </c>
      <c r="E648" s="84">
        <v>100</v>
      </c>
      <c r="F648" s="92">
        <v>100</v>
      </c>
      <c r="G648" s="52">
        <v>100</v>
      </c>
      <c r="H648" s="12">
        <f t="shared" si="15"/>
        <v>100</v>
      </c>
    </row>
    <row r="649" spans="1:8" ht="33" hidden="1" customHeight="1" x14ac:dyDescent="0.25">
      <c r="A649" s="199"/>
      <c r="B649" s="207"/>
      <c r="C649" s="83" t="s">
        <v>83</v>
      </c>
      <c r="D649" s="91" t="s">
        <v>31</v>
      </c>
      <c r="E649" s="84">
        <v>100</v>
      </c>
      <c r="F649" s="92">
        <v>100</v>
      </c>
      <c r="G649" s="52">
        <v>100</v>
      </c>
      <c r="H649" s="12">
        <f t="shared" si="15"/>
        <v>100</v>
      </c>
    </row>
    <row r="650" spans="1:8" ht="33" hidden="1" customHeight="1" x14ac:dyDescent="0.25">
      <c r="A650" s="199"/>
      <c r="B650" s="207"/>
      <c r="C650" s="83" t="s">
        <v>84</v>
      </c>
      <c r="D650" s="91" t="s">
        <v>31</v>
      </c>
      <c r="E650" s="84">
        <v>100</v>
      </c>
      <c r="F650" s="92">
        <v>100</v>
      </c>
      <c r="G650" s="52">
        <v>100</v>
      </c>
      <c r="H650" s="12">
        <f t="shared" si="15"/>
        <v>100</v>
      </c>
    </row>
    <row r="651" spans="1:8" ht="33" hidden="1" customHeight="1" x14ac:dyDescent="0.25">
      <c r="A651" s="199"/>
      <c r="B651" s="207"/>
      <c r="C651" s="83" t="s">
        <v>85</v>
      </c>
      <c r="D651" s="91" t="s">
        <v>31</v>
      </c>
      <c r="E651" s="84">
        <v>68.5</v>
      </c>
      <c r="F651" s="92">
        <v>92</v>
      </c>
      <c r="G651" s="52">
        <v>92</v>
      </c>
      <c r="H651" s="12">
        <f t="shared" si="15"/>
        <v>134.30656934306569</v>
      </c>
    </row>
    <row r="652" spans="1:8" ht="65.25" hidden="1" customHeight="1" x14ac:dyDescent="0.25">
      <c r="A652" s="199"/>
      <c r="B652" s="207"/>
      <c r="C652" s="83" t="s">
        <v>86</v>
      </c>
      <c r="D652" s="91" t="s">
        <v>31</v>
      </c>
      <c r="E652" s="84">
        <v>100</v>
      </c>
      <c r="F652" s="85">
        <v>100</v>
      </c>
      <c r="G652" s="51"/>
      <c r="H652" s="12">
        <f t="shared" si="15"/>
        <v>100</v>
      </c>
    </row>
    <row r="653" spans="1:8" ht="29.25" hidden="1" customHeight="1" x14ac:dyDescent="0.25">
      <c r="A653" s="199"/>
      <c r="B653" s="207"/>
      <c r="C653" s="83" t="s">
        <v>108</v>
      </c>
      <c r="D653" s="91" t="s">
        <v>32</v>
      </c>
      <c r="E653" s="84" t="e">
        <f>К3!#REF!</f>
        <v>#REF!</v>
      </c>
      <c r="F653" s="85" t="e">
        <f>К3!#REF!</f>
        <v>#REF!</v>
      </c>
      <c r="G653" s="51">
        <v>29</v>
      </c>
      <c r="H653" s="64"/>
    </row>
    <row r="654" spans="1:8" ht="42" hidden="1" customHeight="1" x14ac:dyDescent="0.25">
      <c r="A654" s="199"/>
      <c r="B654" s="207"/>
      <c r="C654" s="93" t="s">
        <v>33</v>
      </c>
      <c r="D654" s="94"/>
      <c r="E654" s="93"/>
      <c r="F654" s="94"/>
      <c r="G654" s="32"/>
      <c r="H654" s="43">
        <f>(SUM(H645:H652))/8</f>
        <v>104.20270472952704</v>
      </c>
    </row>
    <row r="655" spans="1:8" ht="24.75" hidden="1" customHeight="1" x14ac:dyDescent="0.25">
      <c r="A655" s="199"/>
      <c r="B655" s="207" t="s">
        <v>40</v>
      </c>
      <c r="C655" s="76" t="s">
        <v>87</v>
      </c>
      <c r="D655" s="91" t="s">
        <v>32</v>
      </c>
      <c r="E655" s="84">
        <v>10.8</v>
      </c>
      <c r="F655" s="92">
        <f>53/5</f>
        <v>10.6</v>
      </c>
      <c r="G655" s="52">
        <v>10.6</v>
      </c>
      <c r="H655" s="12">
        <f t="shared" si="15"/>
        <v>98.148148148148138</v>
      </c>
    </row>
    <row r="656" spans="1:8" ht="36" hidden="1" customHeight="1" x14ac:dyDescent="0.25">
      <c r="A656" s="199"/>
      <c r="B656" s="207"/>
      <c r="C656" s="83" t="s">
        <v>92</v>
      </c>
      <c r="D656" s="91" t="s">
        <v>31</v>
      </c>
      <c r="E656" s="84">
        <v>100</v>
      </c>
      <c r="F656" s="92">
        <v>100</v>
      </c>
      <c r="G656" s="52">
        <v>100</v>
      </c>
      <c r="H656" s="12">
        <f t="shared" si="15"/>
        <v>100</v>
      </c>
    </row>
    <row r="657" spans="1:8" ht="36" hidden="1" customHeight="1" x14ac:dyDescent="0.25">
      <c r="A657" s="199"/>
      <c r="B657" s="207"/>
      <c r="C657" s="83" t="s">
        <v>93</v>
      </c>
      <c r="D657" s="91" t="s">
        <v>31</v>
      </c>
      <c r="E657" s="84">
        <v>45</v>
      </c>
      <c r="F657" s="92">
        <v>45</v>
      </c>
      <c r="G657" s="52">
        <v>38</v>
      </c>
      <c r="H657" s="12">
        <f t="shared" si="15"/>
        <v>100</v>
      </c>
    </row>
    <row r="658" spans="1:8" ht="36" hidden="1" customHeight="1" x14ac:dyDescent="0.25">
      <c r="A658" s="199"/>
      <c r="B658" s="207"/>
      <c r="C658" s="83" t="s">
        <v>94</v>
      </c>
      <c r="D658" s="91" t="s">
        <v>31</v>
      </c>
      <c r="E658" s="84">
        <v>100</v>
      </c>
      <c r="F658" s="92">
        <v>100</v>
      </c>
      <c r="G658" s="52">
        <v>100</v>
      </c>
      <c r="H658" s="12">
        <f t="shared" si="15"/>
        <v>100</v>
      </c>
    </row>
    <row r="659" spans="1:8" ht="36" hidden="1" customHeight="1" x14ac:dyDescent="0.25">
      <c r="A659" s="199"/>
      <c r="B659" s="207"/>
      <c r="C659" s="83" t="s">
        <v>95</v>
      </c>
      <c r="D659" s="91" t="s">
        <v>31</v>
      </c>
      <c r="E659" s="84">
        <v>100</v>
      </c>
      <c r="F659" s="92">
        <v>100</v>
      </c>
      <c r="G659" s="52">
        <v>100</v>
      </c>
      <c r="H659" s="12">
        <f t="shared" si="15"/>
        <v>100</v>
      </c>
    </row>
    <row r="660" spans="1:8" ht="36" hidden="1" customHeight="1" x14ac:dyDescent="0.25">
      <c r="A660" s="199"/>
      <c r="B660" s="207"/>
      <c r="C660" s="83" t="s">
        <v>84</v>
      </c>
      <c r="D660" s="91" t="s">
        <v>31</v>
      </c>
      <c r="E660" s="84">
        <v>100</v>
      </c>
      <c r="F660" s="92">
        <v>100</v>
      </c>
      <c r="G660" s="52">
        <v>100</v>
      </c>
      <c r="H660" s="12">
        <f t="shared" si="15"/>
        <v>100</v>
      </c>
    </row>
    <row r="661" spans="1:8" ht="36" hidden="1" customHeight="1" x14ac:dyDescent="0.25">
      <c r="A661" s="199"/>
      <c r="B661" s="207"/>
      <c r="C661" s="83" t="s">
        <v>85</v>
      </c>
      <c r="D661" s="91" t="s">
        <v>31</v>
      </c>
      <c r="E661" s="84">
        <v>68.5</v>
      </c>
      <c r="F661" s="92">
        <v>92</v>
      </c>
      <c r="G661" s="52">
        <v>92</v>
      </c>
      <c r="H661" s="12">
        <f t="shared" si="15"/>
        <v>134.30656934306569</v>
      </c>
    </row>
    <row r="662" spans="1:8" ht="63" hidden="1" customHeight="1" x14ac:dyDescent="0.25">
      <c r="A662" s="199"/>
      <c r="B662" s="207"/>
      <c r="C662" s="83" t="s">
        <v>86</v>
      </c>
      <c r="D662" s="91" t="s">
        <v>31</v>
      </c>
      <c r="E662" s="84">
        <v>100</v>
      </c>
      <c r="F662" s="85">
        <v>100</v>
      </c>
      <c r="G662" s="51"/>
      <c r="H662" s="12">
        <f t="shared" si="15"/>
        <v>100</v>
      </c>
    </row>
    <row r="663" spans="1:8" ht="25.5" hidden="1" customHeight="1" x14ac:dyDescent="0.25">
      <c r="A663" s="199"/>
      <c r="B663" s="207"/>
      <c r="C663" s="83" t="s">
        <v>108</v>
      </c>
      <c r="D663" s="91" t="s">
        <v>32</v>
      </c>
      <c r="E663" s="84" t="e">
        <f>К3!#REF!</f>
        <v>#REF!</v>
      </c>
      <c r="F663" s="85" t="e">
        <f>К3!#REF!</f>
        <v>#REF!</v>
      </c>
      <c r="G663" s="51">
        <v>53</v>
      </c>
      <c r="H663" s="64"/>
    </row>
    <row r="664" spans="1:8" ht="24.75" hidden="1" customHeight="1" x14ac:dyDescent="0.25">
      <c r="A664" s="199"/>
      <c r="B664" s="207"/>
      <c r="C664" s="93" t="s">
        <v>33</v>
      </c>
      <c r="D664" s="94"/>
      <c r="E664" s="93"/>
      <c r="F664" s="94"/>
      <c r="G664" s="32"/>
      <c r="H664" s="43">
        <f>(SUM(H655:H662))/8</f>
        <v>104.05683968640173</v>
      </c>
    </row>
    <row r="665" spans="1:8" ht="24.75" hidden="1" customHeight="1" x14ac:dyDescent="0.25">
      <c r="A665" s="199"/>
      <c r="B665" s="211" t="s">
        <v>41</v>
      </c>
      <c r="C665" s="76" t="s">
        <v>87</v>
      </c>
      <c r="D665" s="91" t="s">
        <v>32</v>
      </c>
      <c r="E665" s="84">
        <v>5</v>
      </c>
      <c r="F665" s="92">
        <f>10/2</f>
        <v>5</v>
      </c>
      <c r="G665" s="52">
        <v>5</v>
      </c>
      <c r="H665" s="12">
        <f t="shared" si="15"/>
        <v>100</v>
      </c>
    </row>
    <row r="666" spans="1:8" ht="32.25" hidden="1" customHeight="1" x14ac:dyDescent="0.25">
      <c r="A666" s="199"/>
      <c r="B666" s="211"/>
      <c r="C666" s="76" t="s">
        <v>88</v>
      </c>
      <c r="D666" s="91" t="s">
        <v>31</v>
      </c>
      <c r="E666" s="84">
        <v>100</v>
      </c>
      <c r="F666" s="92">
        <f>-(1/5*100)+100</f>
        <v>80</v>
      </c>
      <c r="G666" s="52">
        <v>100</v>
      </c>
      <c r="H666" s="12">
        <f t="shared" si="15"/>
        <v>80</v>
      </c>
    </row>
    <row r="667" spans="1:8" ht="32.25" hidden="1" customHeight="1" x14ac:dyDescent="0.25">
      <c r="A667" s="199"/>
      <c r="B667" s="211"/>
      <c r="C667" s="83" t="s">
        <v>89</v>
      </c>
      <c r="D667" s="91" t="s">
        <v>31</v>
      </c>
      <c r="E667" s="84">
        <v>33</v>
      </c>
      <c r="F667" s="92">
        <v>33</v>
      </c>
      <c r="G667" s="52">
        <v>44.4</v>
      </c>
      <c r="H667" s="12">
        <f t="shared" si="15"/>
        <v>100</v>
      </c>
    </row>
    <row r="668" spans="1:8" ht="32.25" hidden="1" customHeight="1" x14ac:dyDescent="0.25">
      <c r="A668" s="199"/>
      <c r="B668" s="211"/>
      <c r="C668" s="83" t="s">
        <v>90</v>
      </c>
      <c r="D668" s="91" t="s">
        <v>31</v>
      </c>
      <c r="E668" s="84">
        <v>100</v>
      </c>
      <c r="F668" s="92">
        <v>89</v>
      </c>
      <c r="G668" s="52">
        <v>100</v>
      </c>
      <c r="H668" s="12">
        <f t="shared" si="15"/>
        <v>89</v>
      </c>
    </row>
    <row r="669" spans="1:8" ht="32.25" hidden="1" customHeight="1" x14ac:dyDescent="0.25">
      <c r="A669" s="199"/>
      <c r="B669" s="211"/>
      <c r="C669" s="83" t="s">
        <v>91</v>
      </c>
      <c r="D669" s="91" t="s">
        <v>31</v>
      </c>
      <c r="E669" s="84">
        <v>100</v>
      </c>
      <c r="F669" s="92">
        <v>100</v>
      </c>
      <c r="G669" s="52">
        <v>100</v>
      </c>
      <c r="H669" s="12">
        <f t="shared" si="15"/>
        <v>100</v>
      </c>
    </row>
    <row r="670" spans="1:8" ht="32.25" hidden="1" customHeight="1" x14ac:dyDescent="0.25">
      <c r="A670" s="199"/>
      <c r="B670" s="211"/>
      <c r="C670" s="83" t="s">
        <v>84</v>
      </c>
      <c r="D670" s="91" t="s">
        <v>31</v>
      </c>
      <c r="E670" s="84">
        <v>100</v>
      </c>
      <c r="F670" s="92">
        <v>100</v>
      </c>
      <c r="G670" s="52">
        <v>100</v>
      </c>
      <c r="H670" s="12">
        <f t="shared" si="15"/>
        <v>100</v>
      </c>
    </row>
    <row r="671" spans="1:8" ht="32.25" hidden="1" customHeight="1" x14ac:dyDescent="0.25">
      <c r="A671" s="199"/>
      <c r="B671" s="211"/>
      <c r="C671" s="83" t="s">
        <v>85</v>
      </c>
      <c r="D671" s="91" t="s">
        <v>31</v>
      </c>
      <c r="E671" s="84">
        <v>68.5</v>
      </c>
      <c r="F671" s="92">
        <v>92</v>
      </c>
      <c r="G671" s="52">
        <v>92</v>
      </c>
      <c r="H671" s="12">
        <f t="shared" si="15"/>
        <v>134.30656934306569</v>
      </c>
    </row>
    <row r="672" spans="1:8" ht="64.5" hidden="1" customHeight="1" x14ac:dyDescent="0.25">
      <c r="A672" s="199"/>
      <c r="B672" s="211"/>
      <c r="C672" s="83" t="s">
        <v>86</v>
      </c>
      <c r="D672" s="91" t="s">
        <v>31</v>
      </c>
      <c r="E672" s="84">
        <v>100</v>
      </c>
      <c r="F672" s="85">
        <v>100</v>
      </c>
      <c r="G672" s="51"/>
      <c r="H672" s="12">
        <f t="shared" si="15"/>
        <v>100</v>
      </c>
    </row>
    <row r="673" spans="1:8" ht="29.25" hidden="1" customHeight="1" x14ac:dyDescent="0.25">
      <c r="A673" s="199"/>
      <c r="B673" s="211"/>
      <c r="C673" s="83" t="s">
        <v>108</v>
      </c>
      <c r="D673" s="91" t="s">
        <v>32</v>
      </c>
      <c r="E673" s="84" t="e">
        <f>К3!#REF!</f>
        <v>#REF!</v>
      </c>
      <c r="F673" s="85" t="e">
        <f>К3!#REF!</f>
        <v>#REF!</v>
      </c>
      <c r="G673" s="51">
        <v>10</v>
      </c>
      <c r="H673" s="64"/>
    </row>
    <row r="674" spans="1:8" ht="24.75" hidden="1" customHeight="1" x14ac:dyDescent="0.25">
      <c r="A674" s="199"/>
      <c r="B674" s="211"/>
      <c r="C674" s="93" t="s">
        <v>33</v>
      </c>
      <c r="D674" s="94"/>
      <c r="E674" s="93"/>
      <c r="F674" s="94"/>
      <c r="G674" s="32"/>
      <c r="H674" s="43">
        <f>(SUM(H665:H672))/8</f>
        <v>100.41332116788321</v>
      </c>
    </row>
    <row r="675" spans="1:8" ht="24.75" hidden="1" customHeight="1" x14ac:dyDescent="0.25">
      <c r="A675" s="199"/>
      <c r="B675" s="208" t="s">
        <v>65</v>
      </c>
      <c r="C675" s="99"/>
      <c r="D675" s="85" t="s">
        <v>111</v>
      </c>
      <c r="E675" s="84" t="e">
        <f>К3!#REF!</f>
        <v>#REF!</v>
      </c>
      <c r="F675" s="85" t="e">
        <f>К3!#REF!</f>
        <v>#REF!</v>
      </c>
      <c r="G675" s="18">
        <v>18394</v>
      </c>
      <c r="H675" s="4"/>
    </row>
    <row r="676" spans="1:8" ht="24.75" hidden="1" customHeight="1" x14ac:dyDescent="0.25">
      <c r="A676" s="199"/>
      <c r="B676" s="210"/>
      <c r="C676" s="99"/>
      <c r="D676" s="85" t="s">
        <v>111</v>
      </c>
      <c r="E676" s="84" t="e">
        <f>К3!#REF!</f>
        <v>#REF!</v>
      </c>
      <c r="F676" s="85" t="e">
        <f>К3!#REF!</f>
        <v>#REF!</v>
      </c>
      <c r="G676" s="18">
        <v>930</v>
      </c>
      <c r="H676" s="4"/>
    </row>
    <row r="677" spans="1:8" ht="24.75" hidden="1" customHeight="1" x14ac:dyDescent="0.25">
      <c r="A677" s="199"/>
      <c r="B677" s="210"/>
      <c r="C677" s="99"/>
      <c r="D677" s="85" t="s">
        <v>111</v>
      </c>
      <c r="E677" s="84" t="e">
        <f>К3!#REF!</f>
        <v>#REF!</v>
      </c>
      <c r="F677" s="85" t="e">
        <f>К3!#REF!</f>
        <v>#REF!</v>
      </c>
      <c r="G677" s="18">
        <v>5182</v>
      </c>
      <c r="H677" s="4"/>
    </row>
    <row r="678" spans="1:8" ht="24.75" hidden="1" customHeight="1" thickBot="1" x14ac:dyDescent="0.3">
      <c r="A678" s="200"/>
      <c r="B678" s="209"/>
      <c r="C678" s="93" t="s">
        <v>33</v>
      </c>
      <c r="D678" s="94"/>
      <c r="E678" s="93"/>
      <c r="F678" s="94"/>
      <c r="G678" s="32"/>
      <c r="H678" s="43"/>
    </row>
    <row r="679" spans="1:8" ht="24.75" hidden="1" customHeight="1" x14ac:dyDescent="0.25">
      <c r="A679" s="198" t="s">
        <v>59</v>
      </c>
      <c r="B679" s="201" t="s">
        <v>39</v>
      </c>
      <c r="C679" s="114" t="s">
        <v>79</v>
      </c>
      <c r="D679" s="115" t="s">
        <v>32</v>
      </c>
      <c r="E679" s="97">
        <v>11.8</v>
      </c>
      <c r="F679" s="116">
        <f>74/6</f>
        <v>12.333333333333334</v>
      </c>
      <c r="G679" s="53">
        <v>12.3</v>
      </c>
      <c r="H679" s="31">
        <f t="shared" si="15"/>
        <v>104.51977401129943</v>
      </c>
    </row>
    <row r="680" spans="1:8" ht="34.5" hidden="1" customHeight="1" x14ac:dyDescent="0.25">
      <c r="A680" s="199"/>
      <c r="B680" s="202"/>
      <c r="C680" s="83" t="s">
        <v>80</v>
      </c>
      <c r="D680" s="77" t="s">
        <v>31</v>
      </c>
      <c r="E680" s="84">
        <v>100</v>
      </c>
      <c r="F680" s="91">
        <v>100</v>
      </c>
      <c r="G680" s="24">
        <v>100</v>
      </c>
      <c r="H680" s="12">
        <f t="shared" si="15"/>
        <v>100</v>
      </c>
    </row>
    <row r="681" spans="1:8" ht="34.5" hidden="1" customHeight="1" x14ac:dyDescent="0.25">
      <c r="A681" s="199"/>
      <c r="B681" s="202"/>
      <c r="C681" s="83" t="s">
        <v>81</v>
      </c>
      <c r="D681" s="77" t="s">
        <v>31</v>
      </c>
      <c r="E681" s="84">
        <v>59</v>
      </c>
      <c r="F681" s="91">
        <v>59</v>
      </c>
      <c r="G681" s="24">
        <v>60</v>
      </c>
      <c r="H681" s="12">
        <f t="shared" si="15"/>
        <v>100</v>
      </c>
    </row>
    <row r="682" spans="1:8" ht="34.5" hidden="1" customHeight="1" x14ac:dyDescent="0.25">
      <c r="A682" s="199"/>
      <c r="B682" s="202"/>
      <c r="C682" s="83" t="s">
        <v>82</v>
      </c>
      <c r="D682" s="77" t="s">
        <v>31</v>
      </c>
      <c r="E682" s="84">
        <v>100</v>
      </c>
      <c r="F682" s="92">
        <v>100</v>
      </c>
      <c r="G682" s="52">
        <v>100</v>
      </c>
      <c r="H682" s="12">
        <f t="shared" si="15"/>
        <v>100</v>
      </c>
    </row>
    <row r="683" spans="1:8" ht="34.5" hidden="1" customHeight="1" x14ac:dyDescent="0.25">
      <c r="A683" s="199"/>
      <c r="B683" s="202"/>
      <c r="C683" s="83" t="s">
        <v>83</v>
      </c>
      <c r="D683" s="77" t="s">
        <v>31</v>
      </c>
      <c r="E683" s="84">
        <v>100</v>
      </c>
      <c r="F683" s="92">
        <v>100</v>
      </c>
      <c r="G683" s="52">
        <v>100</v>
      </c>
      <c r="H683" s="12">
        <f t="shared" si="15"/>
        <v>100</v>
      </c>
    </row>
    <row r="684" spans="1:8" ht="34.5" hidden="1" customHeight="1" x14ac:dyDescent="0.25">
      <c r="A684" s="199"/>
      <c r="B684" s="202"/>
      <c r="C684" s="83" t="s">
        <v>84</v>
      </c>
      <c r="D684" s="77" t="s">
        <v>31</v>
      </c>
      <c r="E684" s="84">
        <v>100</v>
      </c>
      <c r="F684" s="92">
        <v>100</v>
      </c>
      <c r="G684" s="52">
        <v>100</v>
      </c>
      <c r="H684" s="12">
        <f t="shared" si="15"/>
        <v>100</v>
      </c>
    </row>
    <row r="685" spans="1:8" ht="34.5" hidden="1" customHeight="1" x14ac:dyDescent="0.25">
      <c r="A685" s="199"/>
      <c r="B685" s="202"/>
      <c r="C685" s="83" t="s">
        <v>85</v>
      </c>
      <c r="D685" s="77" t="s">
        <v>31</v>
      </c>
      <c r="E685" s="84">
        <v>95.5</v>
      </c>
      <c r="F685" s="92">
        <v>93</v>
      </c>
      <c r="G685" s="52">
        <v>93</v>
      </c>
      <c r="H685" s="12">
        <f t="shared" si="15"/>
        <v>97.382198952879577</v>
      </c>
    </row>
    <row r="686" spans="1:8" ht="64.5" hidden="1" customHeight="1" x14ac:dyDescent="0.25">
      <c r="A686" s="199"/>
      <c r="B686" s="202"/>
      <c r="C686" s="83" t="s">
        <v>86</v>
      </c>
      <c r="D686" s="77" t="s">
        <v>31</v>
      </c>
      <c r="E686" s="84">
        <v>100</v>
      </c>
      <c r="F686" s="85">
        <v>100</v>
      </c>
      <c r="G686" s="51">
        <v>100</v>
      </c>
      <c r="H686" s="12">
        <f t="shared" si="15"/>
        <v>100</v>
      </c>
    </row>
    <row r="687" spans="1:8" ht="25.5" hidden="1" customHeight="1" x14ac:dyDescent="0.25">
      <c r="A687" s="199"/>
      <c r="B687" s="202"/>
      <c r="C687" s="86" t="s">
        <v>108</v>
      </c>
      <c r="D687" s="87" t="s">
        <v>32</v>
      </c>
      <c r="E687" s="88" t="e">
        <f>К3!#REF!</f>
        <v>#REF!</v>
      </c>
      <c r="F687" s="78" t="e">
        <f>К3!#REF!</f>
        <v>#REF!</v>
      </c>
      <c r="G687" s="48">
        <v>74</v>
      </c>
      <c r="H687" s="64"/>
    </row>
    <row r="688" spans="1:8" ht="24.75" hidden="1" customHeight="1" x14ac:dyDescent="0.25">
      <c r="A688" s="199"/>
      <c r="B688" s="202"/>
      <c r="C688" s="89" t="s">
        <v>33</v>
      </c>
      <c r="D688" s="90"/>
      <c r="E688" s="89"/>
      <c r="F688" s="90"/>
      <c r="G688" s="33"/>
      <c r="H688" s="43">
        <f>(SUM(H679:H686))/8</f>
        <v>100.23774662052237</v>
      </c>
    </row>
    <row r="689" spans="1:8" ht="24.75" hidden="1" customHeight="1" x14ac:dyDescent="0.25">
      <c r="A689" s="199"/>
      <c r="B689" s="207" t="s">
        <v>40</v>
      </c>
      <c r="C689" s="76" t="s">
        <v>87</v>
      </c>
      <c r="D689" s="91" t="s">
        <v>32</v>
      </c>
      <c r="E689" s="84">
        <v>11.8</v>
      </c>
      <c r="F689" s="92">
        <f>62/6</f>
        <v>10.333333333333334</v>
      </c>
      <c r="G689" s="52">
        <v>11.8</v>
      </c>
      <c r="H689" s="12">
        <f t="shared" si="15"/>
        <v>87.570621468926561</v>
      </c>
    </row>
    <row r="690" spans="1:8" ht="37.5" hidden="1" customHeight="1" x14ac:dyDescent="0.25">
      <c r="A690" s="199"/>
      <c r="B690" s="207"/>
      <c r="C690" s="83" t="s">
        <v>92</v>
      </c>
      <c r="D690" s="91" t="s">
        <v>31</v>
      </c>
      <c r="E690" s="84">
        <v>100</v>
      </c>
      <c r="F690" s="92">
        <v>100</v>
      </c>
      <c r="G690" s="52">
        <v>100</v>
      </c>
      <c r="H690" s="12">
        <f t="shared" si="15"/>
        <v>100</v>
      </c>
    </row>
    <row r="691" spans="1:8" ht="37.5" hidden="1" customHeight="1" x14ac:dyDescent="0.25">
      <c r="A691" s="199"/>
      <c r="B691" s="207"/>
      <c r="C691" s="83" t="s">
        <v>93</v>
      </c>
      <c r="D691" s="91" t="s">
        <v>31</v>
      </c>
      <c r="E691" s="84">
        <v>35</v>
      </c>
      <c r="F691" s="92">
        <v>35</v>
      </c>
      <c r="G691" s="52">
        <v>35.299999999999997</v>
      </c>
      <c r="H691" s="12">
        <f t="shared" si="15"/>
        <v>100</v>
      </c>
    </row>
    <row r="692" spans="1:8" ht="37.5" hidden="1" customHeight="1" x14ac:dyDescent="0.25">
      <c r="A692" s="199"/>
      <c r="B692" s="207"/>
      <c r="C692" s="83" t="s">
        <v>94</v>
      </c>
      <c r="D692" s="91" t="s">
        <v>31</v>
      </c>
      <c r="E692" s="84">
        <v>100</v>
      </c>
      <c r="F692" s="92">
        <v>100</v>
      </c>
      <c r="G692" s="52">
        <v>100</v>
      </c>
      <c r="H692" s="12">
        <f t="shared" si="15"/>
        <v>100</v>
      </c>
    </row>
    <row r="693" spans="1:8" ht="37.5" hidden="1" customHeight="1" x14ac:dyDescent="0.25">
      <c r="A693" s="199"/>
      <c r="B693" s="207"/>
      <c r="C693" s="83" t="s">
        <v>95</v>
      </c>
      <c r="D693" s="91" t="s">
        <v>31</v>
      </c>
      <c r="E693" s="84">
        <v>100</v>
      </c>
      <c r="F693" s="92">
        <v>100</v>
      </c>
      <c r="G693" s="52">
        <v>100</v>
      </c>
      <c r="H693" s="12">
        <f t="shared" si="15"/>
        <v>100</v>
      </c>
    </row>
    <row r="694" spans="1:8" ht="37.5" hidden="1" customHeight="1" x14ac:dyDescent="0.25">
      <c r="A694" s="199"/>
      <c r="B694" s="207"/>
      <c r="C694" s="83" t="s">
        <v>84</v>
      </c>
      <c r="D694" s="91" t="s">
        <v>31</v>
      </c>
      <c r="E694" s="84">
        <v>100</v>
      </c>
      <c r="F694" s="92">
        <v>100</v>
      </c>
      <c r="G694" s="52">
        <v>100</v>
      </c>
      <c r="H694" s="12">
        <f t="shared" si="15"/>
        <v>100</v>
      </c>
    </row>
    <row r="695" spans="1:8" ht="37.5" hidden="1" customHeight="1" x14ac:dyDescent="0.25">
      <c r="A695" s="199"/>
      <c r="B695" s="207"/>
      <c r="C695" s="83" t="s">
        <v>85</v>
      </c>
      <c r="D695" s="91" t="s">
        <v>31</v>
      </c>
      <c r="E695" s="84">
        <v>95.5</v>
      </c>
      <c r="F695" s="92">
        <v>93</v>
      </c>
      <c r="G695" s="52">
        <v>93</v>
      </c>
      <c r="H695" s="12">
        <f t="shared" si="15"/>
        <v>97.382198952879577</v>
      </c>
    </row>
    <row r="696" spans="1:8" ht="60.75" hidden="1" customHeight="1" x14ac:dyDescent="0.25">
      <c r="A696" s="199"/>
      <c r="B696" s="207"/>
      <c r="C696" s="83" t="s">
        <v>86</v>
      </c>
      <c r="D696" s="91" t="s">
        <v>31</v>
      </c>
      <c r="E696" s="84">
        <v>100</v>
      </c>
      <c r="F696" s="85">
        <v>100</v>
      </c>
      <c r="G696" s="51">
        <v>100</v>
      </c>
      <c r="H696" s="12">
        <f t="shared" si="15"/>
        <v>100</v>
      </c>
    </row>
    <row r="697" spans="1:8" ht="24.75" hidden="1" customHeight="1" x14ac:dyDescent="0.25">
      <c r="A697" s="199"/>
      <c r="B697" s="207"/>
      <c r="C697" s="83" t="s">
        <v>108</v>
      </c>
      <c r="D697" s="91" t="s">
        <v>32</v>
      </c>
      <c r="E697" s="84" t="e">
        <f>К3!#REF!</f>
        <v>#REF!</v>
      </c>
      <c r="F697" s="85" t="e">
        <f>К3!#REF!</f>
        <v>#REF!</v>
      </c>
      <c r="G697" s="51">
        <v>59</v>
      </c>
      <c r="H697" s="64"/>
    </row>
    <row r="698" spans="1:8" ht="24.75" hidden="1" customHeight="1" x14ac:dyDescent="0.25">
      <c r="A698" s="199"/>
      <c r="B698" s="207"/>
      <c r="C698" s="93" t="s">
        <v>33</v>
      </c>
      <c r="D698" s="94"/>
      <c r="E698" s="93"/>
      <c r="F698" s="94"/>
      <c r="G698" s="32"/>
      <c r="H698" s="43">
        <f>(SUM(H689:H696))/8</f>
        <v>98.119102552725764</v>
      </c>
    </row>
    <row r="699" spans="1:8" ht="27" hidden="1" customHeight="1" x14ac:dyDescent="0.25">
      <c r="A699" s="199"/>
      <c r="B699" s="211" t="s">
        <v>41</v>
      </c>
      <c r="C699" s="76" t="s">
        <v>87</v>
      </c>
      <c r="D699" s="91" t="s">
        <v>32</v>
      </c>
      <c r="E699" s="84">
        <v>3</v>
      </c>
      <c r="F699" s="92">
        <f>3/2</f>
        <v>1.5</v>
      </c>
      <c r="G699" s="52">
        <v>3</v>
      </c>
      <c r="H699" s="12">
        <f t="shared" si="15"/>
        <v>50</v>
      </c>
    </row>
    <row r="700" spans="1:8" ht="33" hidden="1" customHeight="1" x14ac:dyDescent="0.25">
      <c r="A700" s="199"/>
      <c r="B700" s="211"/>
      <c r="C700" s="76" t="s">
        <v>88</v>
      </c>
      <c r="D700" s="91" t="s">
        <v>31</v>
      </c>
      <c r="E700" s="84">
        <v>100</v>
      </c>
      <c r="F700" s="91">
        <v>100</v>
      </c>
      <c r="G700" s="24">
        <v>100</v>
      </c>
      <c r="H700" s="12">
        <f t="shared" si="15"/>
        <v>100</v>
      </c>
    </row>
    <row r="701" spans="1:8" ht="33" hidden="1" customHeight="1" x14ac:dyDescent="0.25">
      <c r="A701" s="199"/>
      <c r="B701" s="211"/>
      <c r="C701" s="83" t="s">
        <v>89</v>
      </c>
      <c r="D701" s="91" t="s">
        <v>31</v>
      </c>
      <c r="E701" s="84">
        <v>71</v>
      </c>
      <c r="F701" s="92">
        <v>71</v>
      </c>
      <c r="G701" s="52">
        <v>71.400000000000006</v>
      </c>
      <c r="H701" s="12">
        <f t="shared" si="15"/>
        <v>100</v>
      </c>
    </row>
    <row r="702" spans="1:8" ht="33" hidden="1" customHeight="1" x14ac:dyDescent="0.25">
      <c r="A702" s="199"/>
      <c r="B702" s="211"/>
      <c r="C702" s="83" t="s">
        <v>90</v>
      </c>
      <c r="D702" s="91" t="s">
        <v>31</v>
      </c>
      <c r="E702" s="84">
        <v>100</v>
      </c>
      <c r="F702" s="92">
        <v>100</v>
      </c>
      <c r="G702" s="52">
        <v>100</v>
      </c>
      <c r="H702" s="12">
        <f t="shared" si="15"/>
        <v>100</v>
      </c>
    </row>
    <row r="703" spans="1:8" ht="33" hidden="1" customHeight="1" x14ac:dyDescent="0.25">
      <c r="A703" s="199"/>
      <c r="B703" s="211"/>
      <c r="C703" s="83" t="s">
        <v>91</v>
      </c>
      <c r="D703" s="91" t="s">
        <v>31</v>
      </c>
      <c r="E703" s="84">
        <v>100</v>
      </c>
      <c r="F703" s="92">
        <v>100</v>
      </c>
      <c r="G703" s="52">
        <v>100</v>
      </c>
      <c r="H703" s="12">
        <f t="shared" si="15"/>
        <v>100</v>
      </c>
    </row>
    <row r="704" spans="1:8" ht="33" hidden="1" customHeight="1" x14ac:dyDescent="0.25">
      <c r="A704" s="199"/>
      <c r="B704" s="211"/>
      <c r="C704" s="83" t="s">
        <v>84</v>
      </c>
      <c r="D704" s="91" t="s">
        <v>31</v>
      </c>
      <c r="E704" s="84">
        <v>100</v>
      </c>
      <c r="F704" s="92">
        <v>100</v>
      </c>
      <c r="G704" s="52">
        <v>100</v>
      </c>
      <c r="H704" s="12">
        <f t="shared" si="15"/>
        <v>100</v>
      </c>
    </row>
    <row r="705" spans="1:8" ht="33" hidden="1" customHeight="1" x14ac:dyDescent="0.25">
      <c r="A705" s="199"/>
      <c r="B705" s="211"/>
      <c r="C705" s="83" t="s">
        <v>85</v>
      </c>
      <c r="D705" s="91" t="s">
        <v>31</v>
      </c>
      <c r="E705" s="84">
        <v>95.5</v>
      </c>
      <c r="F705" s="92">
        <v>93</v>
      </c>
      <c r="G705" s="52">
        <v>93</v>
      </c>
      <c r="H705" s="12">
        <f t="shared" si="15"/>
        <v>97.382198952879577</v>
      </c>
    </row>
    <row r="706" spans="1:8" ht="63" hidden="1" customHeight="1" x14ac:dyDescent="0.25">
      <c r="A706" s="199"/>
      <c r="B706" s="211"/>
      <c r="C706" s="83" t="s">
        <v>86</v>
      </c>
      <c r="D706" s="91" t="s">
        <v>31</v>
      </c>
      <c r="E706" s="84">
        <v>100</v>
      </c>
      <c r="F706" s="85">
        <v>100</v>
      </c>
      <c r="G706" s="18">
        <v>100</v>
      </c>
      <c r="H706" s="4">
        <f t="shared" si="15"/>
        <v>100</v>
      </c>
    </row>
    <row r="707" spans="1:8" ht="29.25" hidden="1" customHeight="1" x14ac:dyDescent="0.25">
      <c r="A707" s="199"/>
      <c r="B707" s="211"/>
      <c r="C707" s="83" t="s">
        <v>108</v>
      </c>
      <c r="D707" s="91" t="s">
        <v>32</v>
      </c>
      <c r="E707" s="84" t="e">
        <f>К3!#REF!</f>
        <v>#REF!</v>
      </c>
      <c r="F707" s="85" t="e">
        <f>К3!#REF!</f>
        <v>#REF!</v>
      </c>
      <c r="G707" s="18">
        <v>3</v>
      </c>
      <c r="H707" s="4"/>
    </row>
    <row r="708" spans="1:8" ht="24.75" hidden="1" customHeight="1" x14ac:dyDescent="0.25">
      <c r="A708" s="199"/>
      <c r="B708" s="211"/>
      <c r="C708" s="93" t="s">
        <v>33</v>
      </c>
      <c r="D708" s="94"/>
      <c r="E708" s="93"/>
      <c r="F708" s="94"/>
      <c r="G708" s="32"/>
      <c r="H708" s="43">
        <f>(SUM(H699:H706))/8</f>
        <v>93.422774869109944</v>
      </c>
    </row>
    <row r="709" spans="1:8" ht="30.75" hidden="1" customHeight="1" x14ac:dyDescent="0.25">
      <c r="A709" s="199"/>
      <c r="B709" s="207" t="s">
        <v>37</v>
      </c>
      <c r="C709" s="76" t="s">
        <v>76</v>
      </c>
      <c r="D709" s="91" t="s">
        <v>31</v>
      </c>
      <c r="E709" s="85">
        <v>21.3</v>
      </c>
      <c r="F709" s="85">
        <v>21</v>
      </c>
      <c r="G709" s="18">
        <v>21.3</v>
      </c>
      <c r="H709" s="4">
        <f t="shared" ref="H709:H710" si="16">F709/E709*100</f>
        <v>98.591549295774655</v>
      </c>
    </row>
    <row r="710" spans="1:8" ht="51" hidden="1" customHeight="1" x14ac:dyDescent="0.25">
      <c r="A710" s="199"/>
      <c r="B710" s="207"/>
      <c r="C710" s="76" t="s">
        <v>77</v>
      </c>
      <c r="D710" s="91" t="s">
        <v>31</v>
      </c>
      <c r="E710" s="85">
        <v>18</v>
      </c>
      <c r="F710" s="85">
        <v>20</v>
      </c>
      <c r="G710" s="18">
        <v>18</v>
      </c>
      <c r="H710" s="4">
        <f t="shared" si="16"/>
        <v>111.11111111111111</v>
      </c>
    </row>
    <row r="711" spans="1:8" ht="36" hidden="1" customHeight="1" x14ac:dyDescent="0.25">
      <c r="A711" s="199"/>
      <c r="B711" s="207"/>
      <c r="C711" s="76" t="s">
        <v>78</v>
      </c>
      <c r="D711" s="91" t="s">
        <v>31</v>
      </c>
      <c r="E711" s="85">
        <v>0</v>
      </c>
      <c r="F711" s="85">
        <v>0</v>
      </c>
      <c r="G711" s="18">
        <v>0</v>
      </c>
      <c r="H711" s="4">
        <v>0</v>
      </c>
    </row>
    <row r="712" spans="1:8" ht="27" hidden="1" customHeight="1" x14ac:dyDescent="0.25">
      <c r="A712" s="199"/>
      <c r="B712" s="207"/>
      <c r="C712" s="93" t="s">
        <v>33</v>
      </c>
      <c r="D712" s="94"/>
      <c r="E712" s="93"/>
      <c r="F712" s="94"/>
      <c r="G712" s="32"/>
      <c r="H712" s="43">
        <f>(H709+H710+H711)/2</f>
        <v>104.85133020344288</v>
      </c>
    </row>
    <row r="713" spans="1:8" ht="24.75" hidden="1" customHeight="1" x14ac:dyDescent="0.25">
      <c r="A713" s="199"/>
      <c r="B713" s="211" t="s">
        <v>65</v>
      </c>
      <c r="C713" s="99"/>
      <c r="D713" s="85" t="s">
        <v>111</v>
      </c>
      <c r="E713" s="84" t="e">
        <f>К3!#REF!</f>
        <v>#REF!</v>
      </c>
      <c r="F713" s="96" t="e">
        <f>К3!#REF!</f>
        <v>#REF!</v>
      </c>
      <c r="G713" s="62">
        <f>22712</f>
        <v>22712</v>
      </c>
      <c r="H713" s="31"/>
    </row>
    <row r="714" spans="1:8" ht="24.75" hidden="1" customHeight="1" thickBot="1" x14ac:dyDescent="0.3">
      <c r="A714" s="200"/>
      <c r="B714" s="216"/>
      <c r="C714" s="79" t="s">
        <v>33</v>
      </c>
      <c r="D714" s="80"/>
      <c r="E714" s="79"/>
      <c r="F714" s="80"/>
      <c r="G714" s="49"/>
      <c r="H714" s="14"/>
    </row>
    <row r="715" spans="1:8" ht="36" hidden="1" customHeight="1" x14ac:dyDescent="0.25">
      <c r="A715" s="198" t="s">
        <v>60</v>
      </c>
      <c r="B715" s="201" t="s">
        <v>46</v>
      </c>
      <c r="C715" s="73" t="s">
        <v>96</v>
      </c>
      <c r="D715" s="74" t="s">
        <v>32</v>
      </c>
      <c r="E715" s="100">
        <v>2</v>
      </c>
      <c r="F715" s="91">
        <v>1</v>
      </c>
      <c r="G715" s="55"/>
      <c r="H715" s="15">
        <f t="shared" ref="H715:H718" si="17">F715/E715*100</f>
        <v>50</v>
      </c>
    </row>
    <row r="716" spans="1:8" ht="36" hidden="1" customHeight="1" x14ac:dyDescent="0.25">
      <c r="A716" s="199"/>
      <c r="B716" s="202"/>
      <c r="C716" s="76" t="s">
        <v>97</v>
      </c>
      <c r="D716" s="77" t="s">
        <v>32</v>
      </c>
      <c r="E716" s="101">
        <v>9</v>
      </c>
      <c r="F716" s="91">
        <v>8</v>
      </c>
      <c r="G716" s="24"/>
      <c r="H716" s="12">
        <f t="shared" si="17"/>
        <v>88.888888888888886</v>
      </c>
    </row>
    <row r="717" spans="1:8" ht="36" hidden="1" customHeight="1" x14ac:dyDescent="0.25">
      <c r="A717" s="199"/>
      <c r="B717" s="202"/>
      <c r="C717" s="83" t="s">
        <v>98</v>
      </c>
      <c r="D717" s="102" t="s">
        <v>31</v>
      </c>
      <c r="E717" s="101">
        <v>98</v>
      </c>
      <c r="F717" s="103">
        <f>20/24*100</f>
        <v>83.333333333333343</v>
      </c>
      <c r="G717" s="56">
        <v>64</v>
      </c>
      <c r="H717" s="12">
        <f t="shared" si="17"/>
        <v>85.034013605442183</v>
      </c>
    </row>
    <row r="718" spans="1:8" ht="36" hidden="1" customHeight="1" x14ac:dyDescent="0.25">
      <c r="A718" s="199"/>
      <c r="B718" s="202"/>
      <c r="C718" s="83" t="s">
        <v>85</v>
      </c>
      <c r="D718" s="77" t="s">
        <v>31</v>
      </c>
      <c r="E718" s="101">
        <v>100</v>
      </c>
      <c r="F718" s="103">
        <v>100</v>
      </c>
      <c r="G718" s="56"/>
      <c r="H718" s="12">
        <f t="shared" si="17"/>
        <v>100</v>
      </c>
    </row>
    <row r="719" spans="1:8" ht="36" hidden="1" customHeight="1" x14ac:dyDescent="0.25">
      <c r="A719" s="199"/>
      <c r="B719" s="202"/>
      <c r="C719" s="83" t="s">
        <v>108</v>
      </c>
      <c r="D719" s="77" t="s">
        <v>32</v>
      </c>
      <c r="E719" s="101" t="e">
        <f>К3!#REF!</f>
        <v>#REF!</v>
      </c>
      <c r="F719" s="103">
        <v>9</v>
      </c>
      <c r="G719" s="56">
        <v>8</v>
      </c>
      <c r="H719" s="12"/>
    </row>
    <row r="720" spans="1:8" ht="30" hidden="1" customHeight="1" x14ac:dyDescent="0.25">
      <c r="A720" s="199"/>
      <c r="B720" s="215"/>
      <c r="C720" s="93" t="s">
        <v>33</v>
      </c>
      <c r="D720" s="94"/>
      <c r="E720" s="93"/>
      <c r="F720" s="94"/>
      <c r="G720" s="57"/>
      <c r="H720" s="16">
        <f>(SUM(H715:H718))/4</f>
        <v>80.980725623582771</v>
      </c>
    </row>
    <row r="721" spans="1:8" ht="24.75" hidden="1" customHeight="1" x14ac:dyDescent="0.25">
      <c r="A721" s="199"/>
      <c r="B721" s="211" t="s">
        <v>65</v>
      </c>
      <c r="C721" s="99"/>
      <c r="D721" s="85" t="s">
        <v>111</v>
      </c>
      <c r="E721" s="84" t="e">
        <f>К3!#REF!</f>
        <v>#REF!</v>
      </c>
      <c r="F721" s="85" t="e">
        <f>К3!#REF!</f>
        <v>#REF!</v>
      </c>
      <c r="G721" s="51">
        <v>967</v>
      </c>
      <c r="H721" s="12"/>
    </row>
    <row r="722" spans="1:8" ht="24.75" hidden="1" customHeight="1" thickBot="1" x14ac:dyDescent="0.3">
      <c r="A722" s="200"/>
      <c r="B722" s="216"/>
      <c r="C722" s="79" t="s">
        <v>33</v>
      </c>
      <c r="D722" s="80"/>
      <c r="E722" s="79"/>
      <c r="F722" s="80"/>
      <c r="G722" s="49"/>
      <c r="H722" s="14"/>
    </row>
    <row r="723" spans="1:8" ht="34.5" hidden="1" customHeight="1" x14ac:dyDescent="0.25">
      <c r="A723" s="198" t="s">
        <v>61</v>
      </c>
      <c r="B723" s="201" t="s">
        <v>46</v>
      </c>
      <c r="C723" s="73" t="s">
        <v>96</v>
      </c>
      <c r="D723" s="74" t="s">
        <v>32</v>
      </c>
      <c r="E723" s="100">
        <v>1</v>
      </c>
      <c r="F723" s="91">
        <v>1</v>
      </c>
      <c r="G723" s="55">
        <v>4</v>
      </c>
      <c r="H723" s="15">
        <f t="shared" ref="H723:H726" si="18">F723/E723*100</f>
        <v>100</v>
      </c>
    </row>
    <row r="724" spans="1:8" ht="34.5" hidden="1" customHeight="1" x14ac:dyDescent="0.25">
      <c r="A724" s="199"/>
      <c r="B724" s="202"/>
      <c r="C724" s="76" t="s">
        <v>97</v>
      </c>
      <c r="D724" s="77" t="s">
        <v>32</v>
      </c>
      <c r="E724" s="101">
        <v>12</v>
      </c>
      <c r="F724" s="91">
        <v>12</v>
      </c>
      <c r="G724" s="24">
        <v>8</v>
      </c>
      <c r="H724" s="12">
        <f t="shared" si="18"/>
        <v>100</v>
      </c>
    </row>
    <row r="725" spans="1:8" ht="34.5" hidden="1" customHeight="1" x14ac:dyDescent="0.25">
      <c r="A725" s="199"/>
      <c r="B725" s="202"/>
      <c r="C725" s="83" t="s">
        <v>98</v>
      </c>
      <c r="D725" s="102" t="s">
        <v>31</v>
      </c>
      <c r="E725" s="101">
        <v>65</v>
      </c>
      <c r="F725" s="103">
        <v>100</v>
      </c>
      <c r="G725" s="56">
        <v>92.3</v>
      </c>
      <c r="H725" s="12">
        <f t="shared" si="18"/>
        <v>153.84615384615387</v>
      </c>
    </row>
    <row r="726" spans="1:8" ht="34.5" hidden="1" customHeight="1" x14ac:dyDescent="0.25">
      <c r="A726" s="199"/>
      <c r="B726" s="202"/>
      <c r="C726" s="83" t="s">
        <v>85</v>
      </c>
      <c r="D726" s="77" t="s">
        <v>31</v>
      </c>
      <c r="E726" s="101">
        <v>100</v>
      </c>
      <c r="F726" s="103">
        <v>100</v>
      </c>
      <c r="G726" s="56">
        <v>100</v>
      </c>
      <c r="H726" s="12">
        <f t="shared" si="18"/>
        <v>100</v>
      </c>
    </row>
    <row r="727" spans="1:8" ht="34.5" hidden="1" customHeight="1" x14ac:dyDescent="0.25">
      <c r="A727" s="199"/>
      <c r="B727" s="202"/>
      <c r="C727" s="83" t="s">
        <v>108</v>
      </c>
      <c r="D727" s="77" t="s">
        <v>32</v>
      </c>
      <c r="E727" s="101">
        <v>13</v>
      </c>
      <c r="F727" s="103">
        <v>13</v>
      </c>
      <c r="G727" s="56">
        <v>13</v>
      </c>
      <c r="H727" s="12"/>
    </row>
    <row r="728" spans="1:8" ht="29.25" hidden="1" customHeight="1" x14ac:dyDescent="0.25">
      <c r="A728" s="199"/>
      <c r="B728" s="215"/>
      <c r="C728" s="93" t="s">
        <v>33</v>
      </c>
      <c r="D728" s="94"/>
      <c r="E728" s="93"/>
      <c r="F728" s="94"/>
      <c r="G728" s="57"/>
      <c r="H728" s="16">
        <f>(SUM(H723:H726))/4</f>
        <v>113.46153846153847</v>
      </c>
    </row>
    <row r="729" spans="1:8" ht="27.75" hidden="1" customHeight="1" x14ac:dyDescent="0.25">
      <c r="A729" s="199"/>
      <c r="B729" s="211" t="s">
        <v>65</v>
      </c>
      <c r="C729" s="99"/>
      <c r="D729" s="85" t="s">
        <v>111</v>
      </c>
      <c r="E729" s="84" t="e">
        <f>К3!#REF!</f>
        <v>#REF!</v>
      </c>
      <c r="F729" s="85" t="e">
        <f>К3!#REF!</f>
        <v>#REF!</v>
      </c>
      <c r="G729" s="51">
        <v>2387</v>
      </c>
      <c r="H729" s="12"/>
    </row>
    <row r="730" spans="1:8" ht="25.5" hidden="1" customHeight="1" thickBot="1" x14ac:dyDescent="0.3">
      <c r="A730" s="200"/>
      <c r="B730" s="216"/>
      <c r="C730" s="79" t="s">
        <v>33</v>
      </c>
      <c r="D730" s="80"/>
      <c r="E730" s="79"/>
      <c r="F730" s="80"/>
      <c r="G730" s="49"/>
      <c r="H730" s="14"/>
    </row>
    <row r="731" spans="1:8" ht="33" hidden="1" customHeight="1" x14ac:dyDescent="0.25">
      <c r="A731" s="198" t="s">
        <v>62</v>
      </c>
      <c r="B731" s="201" t="s">
        <v>46</v>
      </c>
      <c r="C731" s="73" t="s">
        <v>96</v>
      </c>
      <c r="D731" s="74" t="s">
        <v>32</v>
      </c>
      <c r="E731" s="100">
        <v>9</v>
      </c>
      <c r="F731" s="91">
        <v>8</v>
      </c>
      <c r="G731" s="55">
        <v>9</v>
      </c>
      <c r="H731" s="15">
        <f t="shared" ref="H731:H734" si="19">F731/E731*100</f>
        <v>88.888888888888886</v>
      </c>
    </row>
    <row r="732" spans="1:8" ht="33" hidden="1" customHeight="1" x14ac:dyDescent="0.25">
      <c r="A732" s="199"/>
      <c r="B732" s="202"/>
      <c r="C732" s="76" t="s">
        <v>97</v>
      </c>
      <c r="D732" s="77" t="s">
        <v>32</v>
      </c>
      <c r="E732" s="101">
        <v>26</v>
      </c>
      <c r="F732" s="91">
        <v>26</v>
      </c>
      <c r="G732" s="24">
        <v>24</v>
      </c>
      <c r="H732" s="12">
        <f t="shared" si="19"/>
        <v>100</v>
      </c>
    </row>
    <row r="733" spans="1:8" ht="33" hidden="1" customHeight="1" x14ac:dyDescent="0.25">
      <c r="A733" s="199"/>
      <c r="B733" s="202"/>
      <c r="C733" s="83" t="s">
        <v>98</v>
      </c>
      <c r="D733" s="102" t="s">
        <v>31</v>
      </c>
      <c r="E733" s="101">
        <v>100</v>
      </c>
      <c r="F733" s="103">
        <v>100</v>
      </c>
      <c r="G733" s="56">
        <v>100</v>
      </c>
      <c r="H733" s="12">
        <f t="shared" si="19"/>
        <v>100</v>
      </c>
    </row>
    <row r="734" spans="1:8" ht="33" hidden="1" customHeight="1" x14ac:dyDescent="0.25">
      <c r="A734" s="199"/>
      <c r="B734" s="202"/>
      <c r="C734" s="83" t="s">
        <v>85</v>
      </c>
      <c r="D734" s="77" t="s">
        <v>31</v>
      </c>
      <c r="E734" s="101">
        <v>100</v>
      </c>
      <c r="F734" s="103">
        <v>100</v>
      </c>
      <c r="G734" s="56">
        <v>100</v>
      </c>
      <c r="H734" s="12">
        <f t="shared" si="19"/>
        <v>100</v>
      </c>
    </row>
    <row r="735" spans="1:8" ht="33" hidden="1" customHeight="1" x14ac:dyDescent="0.25">
      <c r="A735" s="199"/>
      <c r="B735" s="202"/>
      <c r="C735" s="83" t="s">
        <v>108</v>
      </c>
      <c r="D735" s="77" t="s">
        <v>32</v>
      </c>
      <c r="E735" s="101" t="e">
        <f>К3!#REF!</f>
        <v>#REF!</v>
      </c>
      <c r="F735" s="103" t="e">
        <f>К3!#REF!</f>
        <v>#REF!</v>
      </c>
      <c r="G735" s="56">
        <v>34</v>
      </c>
      <c r="H735" s="12"/>
    </row>
    <row r="736" spans="1:8" ht="20.25" hidden="1" customHeight="1" x14ac:dyDescent="0.25">
      <c r="A736" s="199"/>
      <c r="B736" s="215"/>
      <c r="C736" s="93" t="s">
        <v>33</v>
      </c>
      <c r="D736" s="94"/>
      <c r="E736" s="93"/>
      <c r="F736" s="94"/>
      <c r="G736" s="57"/>
      <c r="H736" s="16">
        <f>(SUM(H731:H734))/4</f>
        <v>97.222222222222229</v>
      </c>
    </row>
    <row r="737" spans="1:8" ht="20.25" hidden="1" customHeight="1" x14ac:dyDescent="0.25">
      <c r="A737" s="199"/>
      <c r="B737" s="211" t="s">
        <v>65</v>
      </c>
      <c r="C737" s="99"/>
      <c r="D737" s="85" t="s">
        <v>111</v>
      </c>
      <c r="E737" s="84" t="e">
        <f>К3!#REF!</f>
        <v>#REF!</v>
      </c>
      <c r="F737" s="85" t="e">
        <f>К3!#REF!</f>
        <v>#REF!</v>
      </c>
      <c r="G737" s="51">
        <v>6077</v>
      </c>
      <c r="H737" s="12"/>
    </row>
    <row r="738" spans="1:8" ht="27.75" hidden="1" customHeight="1" thickBot="1" x14ac:dyDescent="0.3">
      <c r="A738" s="200"/>
      <c r="B738" s="216"/>
      <c r="C738" s="79" t="s">
        <v>33</v>
      </c>
      <c r="D738" s="80"/>
      <c r="E738" s="79"/>
      <c r="F738" s="80"/>
      <c r="G738" s="49"/>
      <c r="H738" s="14"/>
    </row>
    <row r="739" spans="1:8" ht="31.5" hidden="1" customHeight="1" x14ac:dyDescent="0.25">
      <c r="A739" s="198" t="s">
        <v>63</v>
      </c>
      <c r="B739" s="201" t="s">
        <v>46</v>
      </c>
      <c r="C739" s="73" t="s">
        <v>96</v>
      </c>
      <c r="D739" s="74" t="s">
        <v>32</v>
      </c>
      <c r="E739" s="100">
        <v>8</v>
      </c>
      <c r="F739" s="91">
        <v>7</v>
      </c>
      <c r="G739" s="55">
        <v>23</v>
      </c>
      <c r="H739" s="15">
        <f t="shared" ref="H739:H742" si="20">F739/E739*100</f>
        <v>87.5</v>
      </c>
    </row>
    <row r="740" spans="1:8" ht="31.5" hidden="1" customHeight="1" x14ac:dyDescent="0.25">
      <c r="A740" s="199"/>
      <c r="B740" s="202"/>
      <c r="C740" s="76" t="s">
        <v>97</v>
      </c>
      <c r="D740" s="77" t="s">
        <v>32</v>
      </c>
      <c r="E740" s="101">
        <v>106</v>
      </c>
      <c r="F740" s="91">
        <v>106</v>
      </c>
      <c r="G740" s="24">
        <v>86</v>
      </c>
      <c r="H740" s="12">
        <f t="shared" si="20"/>
        <v>100</v>
      </c>
    </row>
    <row r="741" spans="1:8" ht="31.5" hidden="1" customHeight="1" x14ac:dyDescent="0.25">
      <c r="A741" s="199"/>
      <c r="B741" s="202"/>
      <c r="C741" s="83" t="s">
        <v>98</v>
      </c>
      <c r="D741" s="102" t="s">
        <v>31</v>
      </c>
      <c r="E741" s="101">
        <v>90</v>
      </c>
      <c r="F741" s="103">
        <f>94/113*100</f>
        <v>83.185840707964601</v>
      </c>
      <c r="G741" s="56">
        <v>100</v>
      </c>
      <c r="H741" s="12">
        <f t="shared" si="20"/>
        <v>92.428711897738452</v>
      </c>
    </row>
    <row r="742" spans="1:8" ht="31.5" hidden="1" customHeight="1" x14ac:dyDescent="0.25">
      <c r="A742" s="199"/>
      <c r="B742" s="202"/>
      <c r="C742" s="83" t="s">
        <v>85</v>
      </c>
      <c r="D742" s="77" t="s">
        <v>31</v>
      </c>
      <c r="E742" s="101">
        <v>100</v>
      </c>
      <c r="F742" s="103">
        <v>100</v>
      </c>
      <c r="G742" s="56">
        <v>100</v>
      </c>
      <c r="H742" s="12">
        <f t="shared" si="20"/>
        <v>100</v>
      </c>
    </row>
    <row r="743" spans="1:8" ht="31.5" hidden="1" customHeight="1" x14ac:dyDescent="0.25">
      <c r="A743" s="199"/>
      <c r="B743" s="202"/>
      <c r="C743" s="83" t="s">
        <v>108</v>
      </c>
      <c r="D743" s="77" t="s">
        <v>32</v>
      </c>
      <c r="E743" s="101" t="e">
        <f>К3!#REF!</f>
        <v>#REF!</v>
      </c>
      <c r="F743" s="103" t="e">
        <f>К3!#REF!</f>
        <v>#REF!</v>
      </c>
      <c r="G743" s="56">
        <v>112</v>
      </c>
      <c r="H743" s="12"/>
    </row>
    <row r="744" spans="1:8" ht="24" hidden="1" customHeight="1" x14ac:dyDescent="0.25">
      <c r="A744" s="199"/>
      <c r="B744" s="215"/>
      <c r="C744" s="93" t="s">
        <v>33</v>
      </c>
      <c r="D744" s="94"/>
      <c r="E744" s="93"/>
      <c r="F744" s="94"/>
      <c r="G744" s="57"/>
      <c r="H744" s="16">
        <f>(SUM(H739:H742))/4</f>
        <v>94.98217797443462</v>
      </c>
    </row>
    <row r="745" spans="1:8" ht="22.5" hidden="1" customHeight="1" x14ac:dyDescent="0.25">
      <c r="A745" s="199"/>
      <c r="B745" s="211" t="s">
        <v>65</v>
      </c>
      <c r="C745" s="99"/>
      <c r="D745" s="85" t="s">
        <v>111</v>
      </c>
      <c r="E745" s="84" t="e">
        <f>К3!#REF!</f>
        <v>#REF!</v>
      </c>
      <c r="F745" s="85" t="e">
        <f>К3!#REF!</f>
        <v>#REF!</v>
      </c>
      <c r="G745" s="51">
        <v>18132</v>
      </c>
      <c r="H745" s="12"/>
    </row>
    <row r="746" spans="1:8" ht="27" hidden="1" customHeight="1" thickBot="1" x14ac:dyDescent="0.3">
      <c r="A746" s="200"/>
      <c r="B746" s="216"/>
      <c r="C746" s="79" t="s">
        <v>33</v>
      </c>
      <c r="D746" s="80"/>
      <c r="E746" s="79"/>
      <c r="F746" s="80"/>
      <c r="G746" s="49"/>
      <c r="H746" s="14"/>
    </row>
    <row r="747" spans="1:8" ht="33" hidden="1" customHeight="1" x14ac:dyDescent="0.25">
      <c r="A747" s="204" t="s">
        <v>64</v>
      </c>
      <c r="B747" s="201" t="s">
        <v>46</v>
      </c>
      <c r="C747" s="73" t="s">
        <v>96</v>
      </c>
      <c r="D747" s="74" t="s">
        <v>32</v>
      </c>
      <c r="E747" s="124">
        <v>60</v>
      </c>
      <c r="F747" s="125">
        <v>53</v>
      </c>
      <c r="G747" s="55">
        <v>64</v>
      </c>
      <c r="H747" s="15">
        <f t="shared" ref="H747:H750" si="21">F747/E747*100</f>
        <v>88.333333333333329</v>
      </c>
    </row>
    <row r="748" spans="1:8" ht="33" hidden="1" customHeight="1" x14ac:dyDescent="0.25">
      <c r="A748" s="205"/>
      <c r="B748" s="202"/>
      <c r="C748" s="76" t="s">
        <v>97</v>
      </c>
      <c r="D748" s="77" t="s">
        <v>32</v>
      </c>
      <c r="E748" s="126">
        <v>193</v>
      </c>
      <c r="F748" s="125">
        <v>208</v>
      </c>
      <c r="G748" s="24">
        <v>123</v>
      </c>
      <c r="H748" s="12">
        <f t="shared" si="21"/>
        <v>107.7720207253886</v>
      </c>
    </row>
    <row r="749" spans="1:8" ht="33" hidden="1" customHeight="1" x14ac:dyDescent="0.25">
      <c r="A749" s="205"/>
      <c r="B749" s="202"/>
      <c r="C749" s="83" t="s">
        <v>98</v>
      </c>
      <c r="D749" s="102" t="s">
        <v>31</v>
      </c>
      <c r="E749" s="126">
        <v>96.7</v>
      </c>
      <c r="F749" s="127">
        <v>96</v>
      </c>
      <c r="G749" s="56">
        <v>99</v>
      </c>
      <c r="H749" s="12">
        <f t="shared" si="21"/>
        <v>99.276111685625651</v>
      </c>
    </row>
    <row r="750" spans="1:8" ht="33" hidden="1" customHeight="1" x14ac:dyDescent="0.25">
      <c r="A750" s="205"/>
      <c r="B750" s="202"/>
      <c r="C750" s="83" t="s">
        <v>85</v>
      </c>
      <c r="D750" s="77" t="s">
        <v>31</v>
      </c>
      <c r="E750" s="126">
        <v>98.5</v>
      </c>
      <c r="F750" s="127">
        <v>98.5</v>
      </c>
      <c r="G750" s="56">
        <v>93.5</v>
      </c>
      <c r="H750" s="12">
        <f t="shared" si="21"/>
        <v>100</v>
      </c>
    </row>
    <row r="751" spans="1:8" ht="33" hidden="1" customHeight="1" x14ac:dyDescent="0.25">
      <c r="A751" s="205"/>
      <c r="B751" s="202"/>
      <c r="C751" s="83" t="s">
        <v>108</v>
      </c>
      <c r="D751" s="77" t="s">
        <v>32</v>
      </c>
      <c r="E751" s="126">
        <v>253</v>
      </c>
      <c r="F751" s="127">
        <v>261</v>
      </c>
      <c r="G751" s="56">
        <v>181</v>
      </c>
      <c r="H751" s="12"/>
    </row>
    <row r="752" spans="1:8" ht="30.75" hidden="1" customHeight="1" x14ac:dyDescent="0.25">
      <c r="A752" s="205"/>
      <c r="B752" s="215"/>
      <c r="C752" s="93" t="s">
        <v>33</v>
      </c>
      <c r="D752" s="94"/>
      <c r="E752" s="93"/>
      <c r="F752" s="94"/>
      <c r="G752" s="57"/>
      <c r="H752" s="16">
        <f>(SUM(H747:H750))/4</f>
        <v>98.845366436086891</v>
      </c>
    </row>
    <row r="753" spans="1:8" ht="27" hidden="1" customHeight="1" x14ac:dyDescent="0.25">
      <c r="A753" s="205"/>
      <c r="B753" s="211" t="s">
        <v>65</v>
      </c>
      <c r="C753" s="99"/>
      <c r="D753" s="85" t="s">
        <v>111</v>
      </c>
      <c r="E753" s="84" t="e">
        <f>К3!#REF!</f>
        <v>#REF!</v>
      </c>
      <c r="F753" s="85" t="e">
        <f>К3!#REF!</f>
        <v>#REF!</v>
      </c>
      <c r="G753" s="51">
        <v>26329</v>
      </c>
      <c r="H753" s="12"/>
    </row>
    <row r="754" spans="1:8" ht="29.25" hidden="1" customHeight="1" thickBot="1" x14ac:dyDescent="0.3">
      <c r="A754" s="206"/>
      <c r="B754" s="216"/>
      <c r="C754" s="79" t="s">
        <v>33</v>
      </c>
      <c r="D754" s="80"/>
      <c r="E754" s="79"/>
      <c r="F754" s="80"/>
      <c r="G754" s="49"/>
      <c r="H754" s="14"/>
    </row>
    <row r="755" spans="1:8" ht="33" hidden="1" customHeight="1" x14ac:dyDescent="0.25">
      <c r="A755" s="198" t="s">
        <v>66</v>
      </c>
      <c r="B755" s="201" t="s">
        <v>46</v>
      </c>
      <c r="C755" s="73" t="s">
        <v>96</v>
      </c>
      <c r="D755" s="74" t="s">
        <v>32</v>
      </c>
      <c r="E755" s="100">
        <v>14</v>
      </c>
      <c r="F755" s="91">
        <v>14</v>
      </c>
      <c r="G755" s="55">
        <v>16</v>
      </c>
      <c r="H755" s="15">
        <f t="shared" ref="H755:H758" si="22">F755/E755*100</f>
        <v>100</v>
      </c>
    </row>
    <row r="756" spans="1:8" ht="33" hidden="1" customHeight="1" x14ac:dyDescent="0.25">
      <c r="A756" s="199"/>
      <c r="B756" s="202"/>
      <c r="C756" s="76" t="s">
        <v>97</v>
      </c>
      <c r="D756" s="77" t="s">
        <v>32</v>
      </c>
      <c r="E756" s="101">
        <v>47</v>
      </c>
      <c r="F756" s="91">
        <v>47</v>
      </c>
      <c r="G756" s="24">
        <v>44</v>
      </c>
      <c r="H756" s="12">
        <f t="shared" si="22"/>
        <v>100</v>
      </c>
    </row>
    <row r="757" spans="1:8" ht="33" hidden="1" customHeight="1" x14ac:dyDescent="0.25">
      <c r="A757" s="199"/>
      <c r="B757" s="202"/>
      <c r="C757" s="83" t="s">
        <v>98</v>
      </c>
      <c r="D757" s="102" t="s">
        <v>31</v>
      </c>
      <c r="E757" s="101">
        <v>92</v>
      </c>
      <c r="F757" s="103">
        <v>92</v>
      </c>
      <c r="G757" s="56">
        <v>100</v>
      </c>
      <c r="H757" s="12">
        <f t="shared" si="22"/>
        <v>100</v>
      </c>
    </row>
    <row r="758" spans="1:8" ht="33" hidden="1" customHeight="1" x14ac:dyDescent="0.25">
      <c r="A758" s="199"/>
      <c r="B758" s="202"/>
      <c r="C758" s="83" t="s">
        <v>85</v>
      </c>
      <c r="D758" s="77" t="s">
        <v>31</v>
      </c>
      <c r="E758" s="101">
        <v>100</v>
      </c>
      <c r="F758" s="103">
        <v>100</v>
      </c>
      <c r="G758" s="56">
        <v>100</v>
      </c>
      <c r="H758" s="12">
        <f t="shared" si="22"/>
        <v>100</v>
      </c>
    </row>
    <row r="759" spans="1:8" ht="33" hidden="1" customHeight="1" x14ac:dyDescent="0.25">
      <c r="A759" s="199"/>
      <c r="B759" s="202"/>
      <c r="C759" s="83" t="s">
        <v>108</v>
      </c>
      <c r="D759" s="77" t="s">
        <v>32</v>
      </c>
      <c r="E759" s="101" t="e">
        <f>К3!#REF!</f>
        <v>#REF!</v>
      </c>
      <c r="F759" s="103" t="e">
        <f>К3!#REF!</f>
        <v>#REF!</v>
      </c>
      <c r="G759" s="56">
        <v>60</v>
      </c>
      <c r="H759" s="12"/>
    </row>
    <row r="760" spans="1:8" ht="24.75" hidden="1" customHeight="1" x14ac:dyDescent="0.25">
      <c r="A760" s="199"/>
      <c r="B760" s="215"/>
      <c r="C760" s="93" t="s">
        <v>33</v>
      </c>
      <c r="D760" s="94"/>
      <c r="E760" s="93"/>
      <c r="F760" s="94"/>
      <c r="G760" s="57"/>
      <c r="H760" s="16">
        <f>(SUM(H755:H758))/4</f>
        <v>100</v>
      </c>
    </row>
    <row r="761" spans="1:8" ht="25.5" hidden="1" customHeight="1" x14ac:dyDescent="0.25">
      <c r="A761" s="199"/>
      <c r="B761" s="211" t="s">
        <v>65</v>
      </c>
      <c r="C761" s="99"/>
      <c r="D761" s="85" t="s">
        <v>111</v>
      </c>
      <c r="E761" s="84" t="e">
        <f>К3!#REF!</f>
        <v>#REF!</v>
      </c>
      <c r="F761" s="85" t="e">
        <f>К3!#REF!</f>
        <v>#REF!</v>
      </c>
      <c r="G761" s="51">
        <v>9632</v>
      </c>
      <c r="H761" s="12"/>
    </row>
    <row r="762" spans="1:8" ht="29.25" hidden="1" customHeight="1" thickBot="1" x14ac:dyDescent="0.3">
      <c r="A762" s="200"/>
      <c r="B762" s="216"/>
      <c r="C762" s="79" t="s">
        <v>33</v>
      </c>
      <c r="D762" s="80"/>
      <c r="E762" s="79"/>
      <c r="F762" s="80"/>
      <c r="G762" s="49"/>
      <c r="H762" s="14"/>
    </row>
    <row r="763" spans="1:8" ht="35.25" hidden="1" customHeight="1" x14ac:dyDescent="0.25">
      <c r="A763" s="198" t="s">
        <v>67</v>
      </c>
      <c r="B763" s="201" t="s">
        <v>46</v>
      </c>
      <c r="C763" s="73" t="s">
        <v>96</v>
      </c>
      <c r="D763" s="74" t="s">
        <v>32</v>
      </c>
      <c r="E763" s="100">
        <v>16</v>
      </c>
      <c r="F763" s="91">
        <v>16</v>
      </c>
      <c r="G763" s="55">
        <v>12</v>
      </c>
      <c r="H763" s="15">
        <f t="shared" ref="H763:H766" si="23">F763/E763*100</f>
        <v>100</v>
      </c>
    </row>
    <row r="764" spans="1:8" ht="35.25" hidden="1" customHeight="1" x14ac:dyDescent="0.25">
      <c r="A764" s="199"/>
      <c r="B764" s="202"/>
      <c r="C764" s="76" t="s">
        <v>97</v>
      </c>
      <c r="D764" s="77" t="s">
        <v>32</v>
      </c>
      <c r="E764" s="101">
        <v>60</v>
      </c>
      <c r="F764" s="91">
        <v>60</v>
      </c>
      <c r="G764" s="24">
        <v>63</v>
      </c>
      <c r="H764" s="12">
        <f t="shared" si="23"/>
        <v>100</v>
      </c>
    </row>
    <row r="765" spans="1:8" ht="35.25" hidden="1" customHeight="1" x14ac:dyDescent="0.25">
      <c r="A765" s="199"/>
      <c r="B765" s="202"/>
      <c r="C765" s="83" t="s">
        <v>98</v>
      </c>
      <c r="D765" s="102" t="s">
        <v>31</v>
      </c>
      <c r="E765" s="101">
        <v>95</v>
      </c>
      <c r="F765" s="103">
        <f>65/75*100</f>
        <v>86.666666666666671</v>
      </c>
      <c r="G765" s="56">
        <v>88</v>
      </c>
      <c r="H765" s="12">
        <f t="shared" si="23"/>
        <v>91.228070175438603</v>
      </c>
    </row>
    <row r="766" spans="1:8" ht="35.25" hidden="1" customHeight="1" x14ac:dyDescent="0.25">
      <c r="A766" s="199"/>
      <c r="B766" s="202"/>
      <c r="C766" s="83" t="s">
        <v>85</v>
      </c>
      <c r="D766" s="77" t="s">
        <v>31</v>
      </c>
      <c r="E766" s="101">
        <v>97</v>
      </c>
      <c r="F766" s="103">
        <v>98.3</v>
      </c>
      <c r="G766" s="56">
        <v>81</v>
      </c>
      <c r="H766" s="12">
        <f t="shared" si="23"/>
        <v>101.34020618556701</v>
      </c>
    </row>
    <row r="767" spans="1:8" ht="35.25" hidden="1" customHeight="1" x14ac:dyDescent="0.25">
      <c r="A767" s="199"/>
      <c r="B767" s="202"/>
      <c r="C767" s="83" t="s">
        <v>108</v>
      </c>
      <c r="D767" s="77" t="s">
        <v>32</v>
      </c>
      <c r="E767" s="101" t="e">
        <f>К3!#REF!</f>
        <v>#REF!</v>
      </c>
      <c r="F767" s="103" t="e">
        <f>К3!#REF!</f>
        <v>#REF!</v>
      </c>
      <c r="G767" s="56">
        <v>75</v>
      </c>
      <c r="H767" s="12"/>
    </row>
    <row r="768" spans="1:8" ht="25.5" hidden="1" customHeight="1" x14ac:dyDescent="0.25">
      <c r="A768" s="199"/>
      <c r="B768" s="215"/>
      <c r="C768" s="93" t="s">
        <v>33</v>
      </c>
      <c r="D768" s="94"/>
      <c r="E768" s="93"/>
      <c r="F768" s="94"/>
      <c r="G768" s="57"/>
      <c r="H768" s="16">
        <f>(SUM(H763:H766))/4</f>
        <v>98.142069090251397</v>
      </c>
    </row>
    <row r="769" spans="1:8" ht="26.25" hidden="1" customHeight="1" x14ac:dyDescent="0.25">
      <c r="A769" s="199"/>
      <c r="B769" s="211" t="s">
        <v>65</v>
      </c>
      <c r="C769" s="99"/>
      <c r="D769" s="85" t="s">
        <v>111</v>
      </c>
      <c r="E769" s="84" t="e">
        <f>К3!#REF!</f>
        <v>#REF!</v>
      </c>
      <c r="F769" s="85" t="e">
        <f>К3!#REF!</f>
        <v>#REF!</v>
      </c>
      <c r="G769" s="51">
        <v>12111</v>
      </c>
      <c r="H769" s="12"/>
    </row>
    <row r="770" spans="1:8" ht="28.5" hidden="1" customHeight="1" thickBot="1" x14ac:dyDescent="0.3">
      <c r="A770" s="200"/>
      <c r="B770" s="216"/>
      <c r="C770" s="79" t="s">
        <v>33</v>
      </c>
      <c r="D770" s="80"/>
      <c r="E770" s="79"/>
      <c r="F770" s="80"/>
      <c r="G770" s="49"/>
      <c r="H770" s="14"/>
    </row>
    <row r="771" spans="1:8" ht="31.5" hidden="1" customHeight="1" x14ac:dyDescent="0.25">
      <c r="A771" s="198" t="s">
        <v>68</v>
      </c>
      <c r="B771" s="201" t="s">
        <v>46</v>
      </c>
      <c r="C771" s="73" t="s">
        <v>96</v>
      </c>
      <c r="D771" s="74" t="s">
        <v>32</v>
      </c>
      <c r="E771" s="100">
        <v>11</v>
      </c>
      <c r="F771" s="91">
        <v>11</v>
      </c>
      <c r="G771" s="55">
        <v>10</v>
      </c>
      <c r="H771" s="15">
        <f t="shared" ref="H771:H774" si="24">F771/E771*100</f>
        <v>100</v>
      </c>
    </row>
    <row r="772" spans="1:8" ht="31.5" hidden="1" customHeight="1" x14ac:dyDescent="0.25">
      <c r="A772" s="199"/>
      <c r="B772" s="202"/>
      <c r="C772" s="76" t="s">
        <v>97</v>
      </c>
      <c r="D772" s="77" t="s">
        <v>32</v>
      </c>
      <c r="E772" s="101">
        <v>56</v>
      </c>
      <c r="F772" s="91">
        <v>56</v>
      </c>
      <c r="G772" s="24">
        <v>58</v>
      </c>
      <c r="H772" s="12">
        <f t="shared" si="24"/>
        <v>100</v>
      </c>
    </row>
    <row r="773" spans="1:8" ht="31.5" hidden="1" customHeight="1" x14ac:dyDescent="0.25">
      <c r="A773" s="199"/>
      <c r="B773" s="202"/>
      <c r="C773" s="83" t="s">
        <v>98</v>
      </c>
      <c r="D773" s="102" t="s">
        <v>31</v>
      </c>
      <c r="E773" s="101">
        <v>80</v>
      </c>
      <c r="F773" s="103">
        <f>50/67*100</f>
        <v>74.626865671641795</v>
      </c>
      <c r="G773" s="56">
        <v>72</v>
      </c>
      <c r="H773" s="12">
        <f t="shared" si="24"/>
        <v>93.28358208955224</v>
      </c>
    </row>
    <row r="774" spans="1:8" ht="31.5" hidden="1" customHeight="1" x14ac:dyDescent="0.25">
      <c r="A774" s="199"/>
      <c r="B774" s="202"/>
      <c r="C774" s="83" t="s">
        <v>85</v>
      </c>
      <c r="D774" s="77" t="s">
        <v>31</v>
      </c>
      <c r="E774" s="101">
        <v>96</v>
      </c>
      <c r="F774" s="103">
        <v>100</v>
      </c>
      <c r="G774" s="56">
        <v>96</v>
      </c>
      <c r="H774" s="12">
        <f t="shared" si="24"/>
        <v>104.16666666666667</v>
      </c>
    </row>
    <row r="775" spans="1:8" ht="31.5" hidden="1" customHeight="1" x14ac:dyDescent="0.25">
      <c r="A775" s="199"/>
      <c r="B775" s="202"/>
      <c r="C775" s="83" t="s">
        <v>108</v>
      </c>
      <c r="D775" s="77" t="s">
        <v>32</v>
      </c>
      <c r="E775" s="101" t="e">
        <f>К3!#REF!</f>
        <v>#REF!</v>
      </c>
      <c r="F775" s="103" t="e">
        <f>К3!#REF!</f>
        <v>#REF!</v>
      </c>
      <c r="G775" s="56">
        <v>67</v>
      </c>
      <c r="H775" s="12"/>
    </row>
    <row r="776" spans="1:8" ht="24" hidden="1" customHeight="1" x14ac:dyDescent="0.25">
      <c r="A776" s="199"/>
      <c r="B776" s="215"/>
      <c r="C776" s="93" t="s">
        <v>33</v>
      </c>
      <c r="D776" s="94"/>
      <c r="E776" s="93"/>
      <c r="F776" s="94"/>
      <c r="G776" s="57"/>
      <c r="H776" s="16">
        <f>(SUM(H771:H774))/4</f>
        <v>99.362562189054728</v>
      </c>
    </row>
    <row r="777" spans="1:8" ht="24" hidden="1" customHeight="1" x14ac:dyDescent="0.25">
      <c r="A777" s="199"/>
      <c r="B777" s="211" t="s">
        <v>65</v>
      </c>
      <c r="C777" s="99"/>
      <c r="D777" s="85" t="s">
        <v>111</v>
      </c>
      <c r="E777" s="84" t="e">
        <f>К3!#REF!</f>
        <v>#REF!</v>
      </c>
      <c r="F777" s="85" t="e">
        <f>К3!#REF!</f>
        <v>#REF!</v>
      </c>
      <c r="G777" s="51">
        <v>9460</v>
      </c>
      <c r="H777" s="12"/>
    </row>
    <row r="778" spans="1:8" ht="24" hidden="1" customHeight="1" thickBot="1" x14ac:dyDescent="0.3">
      <c r="A778" s="200"/>
      <c r="B778" s="216"/>
      <c r="C778" s="79" t="s">
        <v>33</v>
      </c>
      <c r="D778" s="80"/>
      <c r="E778" s="79"/>
      <c r="F778" s="80"/>
      <c r="G778" s="49"/>
      <c r="H778" s="14"/>
    </row>
    <row r="779" spans="1:8" ht="33" hidden="1" customHeight="1" x14ac:dyDescent="0.25">
      <c r="A779" s="198" t="s">
        <v>69</v>
      </c>
      <c r="B779" s="201" t="s">
        <v>46</v>
      </c>
      <c r="C779" s="73" t="s">
        <v>96</v>
      </c>
      <c r="D779" s="74" t="s">
        <v>32</v>
      </c>
      <c r="E779" s="100">
        <v>4</v>
      </c>
      <c r="F779" s="91">
        <v>4</v>
      </c>
      <c r="G779" s="55">
        <v>1</v>
      </c>
      <c r="H779" s="15">
        <f t="shared" ref="H779:H782" si="25">F779/E779*100</f>
        <v>100</v>
      </c>
    </row>
    <row r="780" spans="1:8" ht="33" hidden="1" customHeight="1" x14ac:dyDescent="0.25">
      <c r="A780" s="199"/>
      <c r="B780" s="202"/>
      <c r="C780" s="76" t="s">
        <v>97</v>
      </c>
      <c r="D780" s="77" t="s">
        <v>32</v>
      </c>
      <c r="E780" s="101">
        <v>9</v>
      </c>
      <c r="F780" s="91">
        <v>9</v>
      </c>
      <c r="G780" s="24">
        <v>10</v>
      </c>
      <c r="H780" s="12">
        <f t="shared" si="25"/>
        <v>100</v>
      </c>
    </row>
    <row r="781" spans="1:8" ht="33" hidden="1" customHeight="1" x14ac:dyDescent="0.25">
      <c r="A781" s="199"/>
      <c r="B781" s="202"/>
      <c r="C781" s="83" t="s">
        <v>98</v>
      </c>
      <c r="D781" s="102" t="s">
        <v>31</v>
      </c>
      <c r="E781" s="101">
        <v>100</v>
      </c>
      <c r="F781" s="103">
        <v>100</v>
      </c>
      <c r="G781" s="56">
        <v>100</v>
      </c>
      <c r="H781" s="12">
        <f t="shared" si="25"/>
        <v>100</v>
      </c>
    </row>
    <row r="782" spans="1:8" ht="33" hidden="1" customHeight="1" x14ac:dyDescent="0.25">
      <c r="A782" s="199"/>
      <c r="B782" s="202"/>
      <c r="C782" s="83" t="s">
        <v>85</v>
      </c>
      <c r="D782" s="77" t="s">
        <v>31</v>
      </c>
      <c r="E782" s="101">
        <v>100</v>
      </c>
      <c r="F782" s="103">
        <v>90</v>
      </c>
      <c r="G782" s="56">
        <v>100</v>
      </c>
      <c r="H782" s="12">
        <f t="shared" si="25"/>
        <v>90</v>
      </c>
    </row>
    <row r="783" spans="1:8" ht="33" hidden="1" customHeight="1" x14ac:dyDescent="0.25">
      <c r="A783" s="199"/>
      <c r="B783" s="202"/>
      <c r="C783" s="83" t="s">
        <v>108</v>
      </c>
      <c r="D783" s="77" t="s">
        <v>32</v>
      </c>
      <c r="E783" s="101" t="e">
        <f>К3!#REF!</f>
        <v>#REF!</v>
      </c>
      <c r="F783" s="103" t="e">
        <f>К3!#REF!</f>
        <v>#REF!</v>
      </c>
      <c r="G783" s="56">
        <v>11</v>
      </c>
      <c r="H783" s="12"/>
    </row>
    <row r="784" spans="1:8" ht="29.25" hidden="1" customHeight="1" x14ac:dyDescent="0.25">
      <c r="A784" s="199"/>
      <c r="B784" s="215"/>
      <c r="C784" s="93" t="s">
        <v>33</v>
      </c>
      <c r="D784" s="94"/>
      <c r="E784" s="93"/>
      <c r="F784" s="94"/>
      <c r="G784" s="57"/>
      <c r="H784" s="16">
        <f>(SUM(H779:H782))/4</f>
        <v>97.5</v>
      </c>
    </row>
    <row r="785" spans="1:8" ht="29.25" hidden="1" customHeight="1" x14ac:dyDescent="0.25">
      <c r="A785" s="199"/>
      <c r="B785" s="211" t="s">
        <v>65</v>
      </c>
      <c r="C785" s="99"/>
      <c r="D785" s="85" t="s">
        <v>111</v>
      </c>
      <c r="E785" s="84" t="e">
        <f>К3!#REF!</f>
        <v>#REF!</v>
      </c>
      <c r="F785" s="85" t="e">
        <f>К3!#REF!</f>
        <v>#REF!</v>
      </c>
      <c r="G785" s="51">
        <v>2206</v>
      </c>
      <c r="H785" s="12"/>
    </row>
    <row r="786" spans="1:8" ht="29.25" hidden="1" customHeight="1" thickBot="1" x14ac:dyDescent="0.3">
      <c r="A786" s="200"/>
      <c r="B786" s="216"/>
      <c r="C786" s="79" t="s">
        <v>33</v>
      </c>
      <c r="D786" s="80"/>
      <c r="E786" s="79"/>
      <c r="F786" s="80"/>
      <c r="G786" s="49"/>
      <c r="H786" s="14"/>
    </row>
    <row r="787" spans="1:8" ht="31.5" hidden="1" customHeight="1" x14ac:dyDescent="0.25">
      <c r="A787" s="198" t="s">
        <v>70</v>
      </c>
      <c r="B787" s="201" t="s">
        <v>46</v>
      </c>
      <c r="C787" s="73" t="s">
        <v>96</v>
      </c>
      <c r="D787" s="74" t="s">
        <v>32</v>
      </c>
      <c r="E787" s="100">
        <v>10</v>
      </c>
      <c r="F787" s="91">
        <v>10</v>
      </c>
      <c r="G787" s="55">
        <v>11</v>
      </c>
      <c r="H787" s="15">
        <f t="shared" ref="H787:H790" si="26">F787/E787*100</f>
        <v>100</v>
      </c>
    </row>
    <row r="788" spans="1:8" ht="31.5" hidden="1" customHeight="1" x14ac:dyDescent="0.25">
      <c r="A788" s="199"/>
      <c r="B788" s="202"/>
      <c r="C788" s="76" t="s">
        <v>97</v>
      </c>
      <c r="D788" s="77" t="s">
        <v>32</v>
      </c>
      <c r="E788" s="101">
        <v>43</v>
      </c>
      <c r="F788" s="91">
        <v>42</v>
      </c>
      <c r="G788" s="24">
        <v>39</v>
      </c>
      <c r="H788" s="12">
        <f t="shared" si="26"/>
        <v>97.674418604651152</v>
      </c>
    </row>
    <row r="789" spans="1:8" ht="31.5" hidden="1" customHeight="1" x14ac:dyDescent="0.25">
      <c r="A789" s="199"/>
      <c r="B789" s="202"/>
      <c r="C789" s="83" t="s">
        <v>98</v>
      </c>
      <c r="D789" s="102" t="s">
        <v>31</v>
      </c>
      <c r="E789" s="101">
        <v>96</v>
      </c>
      <c r="F789" s="103">
        <v>100</v>
      </c>
      <c r="G789" s="56">
        <v>100</v>
      </c>
      <c r="H789" s="12">
        <f t="shared" si="26"/>
        <v>104.16666666666667</v>
      </c>
    </row>
    <row r="790" spans="1:8" ht="31.5" hidden="1" customHeight="1" x14ac:dyDescent="0.25">
      <c r="A790" s="199"/>
      <c r="B790" s="202"/>
      <c r="C790" s="83" t="s">
        <v>85</v>
      </c>
      <c r="D790" s="77" t="s">
        <v>31</v>
      </c>
      <c r="E790" s="101">
        <v>100</v>
      </c>
      <c r="F790" s="103">
        <v>100</v>
      </c>
      <c r="G790" s="56">
        <v>92</v>
      </c>
      <c r="H790" s="12">
        <f t="shared" si="26"/>
        <v>100</v>
      </c>
    </row>
    <row r="791" spans="1:8" ht="31.5" hidden="1" customHeight="1" x14ac:dyDescent="0.25">
      <c r="A791" s="199"/>
      <c r="B791" s="202"/>
      <c r="C791" s="83" t="s">
        <v>108</v>
      </c>
      <c r="D791" s="77" t="s">
        <v>32</v>
      </c>
      <c r="E791" s="101" t="e">
        <f>К3!#REF!</f>
        <v>#REF!</v>
      </c>
      <c r="F791" s="103" t="e">
        <f>К3!#REF!</f>
        <v>#REF!</v>
      </c>
      <c r="G791" s="56">
        <v>52</v>
      </c>
      <c r="H791" s="12"/>
    </row>
    <row r="792" spans="1:8" ht="23.25" hidden="1" customHeight="1" x14ac:dyDescent="0.25">
      <c r="A792" s="199"/>
      <c r="B792" s="215"/>
      <c r="C792" s="93" t="s">
        <v>33</v>
      </c>
      <c r="D792" s="94"/>
      <c r="E792" s="93"/>
      <c r="F792" s="94"/>
      <c r="G792" s="57"/>
      <c r="H792" s="16">
        <f>(SUM(H787:H790))/4</f>
        <v>100.46027131782945</v>
      </c>
    </row>
    <row r="793" spans="1:8" ht="23.25" hidden="1" customHeight="1" x14ac:dyDescent="0.25">
      <c r="A793" s="199"/>
      <c r="B793" s="211" t="s">
        <v>65</v>
      </c>
      <c r="C793" s="99"/>
      <c r="D793" s="85" t="s">
        <v>111</v>
      </c>
      <c r="E793" s="84" t="e">
        <f>К3!#REF!</f>
        <v>#REF!</v>
      </c>
      <c r="F793" s="85" t="e">
        <f>К3!#REF!</f>
        <v>#REF!</v>
      </c>
      <c r="G793" s="51">
        <v>7063</v>
      </c>
      <c r="H793" s="12"/>
    </row>
    <row r="794" spans="1:8" ht="23.25" hidden="1" customHeight="1" thickBot="1" x14ac:dyDescent="0.3">
      <c r="A794" s="200"/>
      <c r="B794" s="216"/>
      <c r="C794" s="79" t="s">
        <v>33</v>
      </c>
      <c r="D794" s="80"/>
      <c r="E794" s="79"/>
      <c r="F794" s="80"/>
      <c r="G794" s="49"/>
      <c r="H794" s="14"/>
    </row>
    <row r="795" spans="1:8" ht="33.75" hidden="1" customHeight="1" x14ac:dyDescent="0.25">
      <c r="A795" s="198" t="s">
        <v>71</v>
      </c>
      <c r="B795" s="201" t="s">
        <v>46</v>
      </c>
      <c r="C795" s="73" t="s">
        <v>96</v>
      </c>
      <c r="D795" s="74" t="s">
        <v>32</v>
      </c>
      <c r="E795" s="100">
        <v>2</v>
      </c>
      <c r="F795" s="91">
        <v>2</v>
      </c>
      <c r="G795" s="55">
        <v>4</v>
      </c>
      <c r="H795" s="15">
        <f t="shared" ref="H795:H798" si="27">F795/E795*100</f>
        <v>100</v>
      </c>
    </row>
    <row r="796" spans="1:8" ht="33.75" hidden="1" customHeight="1" x14ac:dyDescent="0.25">
      <c r="A796" s="199"/>
      <c r="B796" s="202"/>
      <c r="C796" s="76" t="s">
        <v>97</v>
      </c>
      <c r="D796" s="77" t="s">
        <v>32</v>
      </c>
      <c r="E796" s="101">
        <v>17</v>
      </c>
      <c r="F796" s="91">
        <v>17</v>
      </c>
      <c r="G796" s="24">
        <v>17</v>
      </c>
      <c r="H796" s="12">
        <f t="shared" si="27"/>
        <v>100</v>
      </c>
    </row>
    <row r="797" spans="1:8" ht="33.75" hidden="1" customHeight="1" x14ac:dyDescent="0.25">
      <c r="A797" s="199"/>
      <c r="B797" s="202"/>
      <c r="C797" s="83" t="s">
        <v>98</v>
      </c>
      <c r="D797" s="102" t="s">
        <v>31</v>
      </c>
      <c r="E797" s="101">
        <v>100</v>
      </c>
      <c r="F797" s="103">
        <f>18/19*100</f>
        <v>94.73684210526315</v>
      </c>
      <c r="G797" s="56">
        <v>100</v>
      </c>
      <c r="H797" s="12">
        <f t="shared" si="27"/>
        <v>94.73684210526315</v>
      </c>
    </row>
    <row r="798" spans="1:8" ht="33.75" hidden="1" customHeight="1" x14ac:dyDescent="0.25">
      <c r="A798" s="199"/>
      <c r="B798" s="202"/>
      <c r="C798" s="83" t="s">
        <v>85</v>
      </c>
      <c r="D798" s="77" t="s">
        <v>31</v>
      </c>
      <c r="E798" s="101">
        <v>100</v>
      </c>
      <c r="F798" s="103">
        <v>100</v>
      </c>
      <c r="G798" s="56">
        <v>100</v>
      </c>
      <c r="H798" s="12">
        <f t="shared" si="27"/>
        <v>100</v>
      </c>
    </row>
    <row r="799" spans="1:8" ht="33.75" hidden="1" customHeight="1" x14ac:dyDescent="0.25">
      <c r="A799" s="199"/>
      <c r="B799" s="202"/>
      <c r="C799" s="83" t="s">
        <v>108</v>
      </c>
      <c r="D799" s="77" t="s">
        <v>32</v>
      </c>
      <c r="E799" s="101" t="e">
        <f>К3!#REF!</f>
        <v>#REF!</v>
      </c>
      <c r="F799" s="103" t="e">
        <f>К3!#REF!</f>
        <v>#REF!</v>
      </c>
      <c r="G799" s="56">
        <v>19</v>
      </c>
      <c r="H799" s="12"/>
    </row>
    <row r="800" spans="1:8" ht="26.25" hidden="1" customHeight="1" x14ac:dyDescent="0.25">
      <c r="A800" s="199"/>
      <c r="B800" s="215"/>
      <c r="C800" s="93" t="s">
        <v>33</v>
      </c>
      <c r="D800" s="94"/>
      <c r="E800" s="93"/>
      <c r="F800" s="94"/>
      <c r="G800" s="57"/>
      <c r="H800" s="16">
        <f>(SUM(H795:H798))/4</f>
        <v>98.68421052631578</v>
      </c>
    </row>
    <row r="801" spans="1:8" ht="26.25" hidden="1" customHeight="1" x14ac:dyDescent="0.25">
      <c r="A801" s="199"/>
      <c r="B801" s="211" t="s">
        <v>65</v>
      </c>
      <c r="C801" s="99"/>
      <c r="D801" s="85" t="s">
        <v>111</v>
      </c>
      <c r="E801" s="84" t="e">
        <f>К3!#REF!</f>
        <v>#REF!</v>
      </c>
      <c r="F801" s="85" t="e">
        <f>К3!#REF!</f>
        <v>#REF!</v>
      </c>
      <c r="G801" s="51">
        <v>3984</v>
      </c>
      <c r="H801" s="12"/>
    </row>
    <row r="802" spans="1:8" ht="26.25" hidden="1" customHeight="1" thickBot="1" x14ac:dyDescent="0.3">
      <c r="A802" s="200"/>
      <c r="B802" s="216"/>
      <c r="C802" s="79" t="s">
        <v>33</v>
      </c>
      <c r="D802" s="80"/>
      <c r="E802" s="79"/>
      <c r="F802" s="80"/>
      <c r="G802" s="49"/>
      <c r="H802" s="14"/>
    </row>
    <row r="803" spans="1:8" ht="31.5" hidden="1" customHeight="1" x14ac:dyDescent="0.25">
      <c r="A803" s="198" t="s">
        <v>72</v>
      </c>
      <c r="B803" s="201" t="s">
        <v>46</v>
      </c>
      <c r="C803" s="73" t="s">
        <v>96</v>
      </c>
      <c r="D803" s="74" t="s">
        <v>32</v>
      </c>
      <c r="E803" s="100">
        <v>1</v>
      </c>
      <c r="F803" s="91">
        <v>1</v>
      </c>
      <c r="G803" s="55">
        <v>3</v>
      </c>
      <c r="H803" s="15">
        <f t="shared" ref="H803:H806" si="28">F803/E803*100</f>
        <v>100</v>
      </c>
    </row>
    <row r="804" spans="1:8" ht="31.5" hidden="1" customHeight="1" x14ac:dyDescent="0.25">
      <c r="A804" s="199"/>
      <c r="B804" s="202"/>
      <c r="C804" s="76" t="s">
        <v>97</v>
      </c>
      <c r="D804" s="77" t="s">
        <v>32</v>
      </c>
      <c r="E804" s="101">
        <v>14</v>
      </c>
      <c r="F804" s="91">
        <v>14</v>
      </c>
      <c r="G804" s="24">
        <v>12</v>
      </c>
      <c r="H804" s="12">
        <f t="shared" si="28"/>
        <v>100</v>
      </c>
    </row>
    <row r="805" spans="1:8" ht="31.5" hidden="1" customHeight="1" x14ac:dyDescent="0.25">
      <c r="A805" s="199"/>
      <c r="B805" s="202"/>
      <c r="C805" s="83" t="s">
        <v>98</v>
      </c>
      <c r="D805" s="102" t="s">
        <v>31</v>
      </c>
      <c r="E805" s="101">
        <v>100</v>
      </c>
      <c r="F805" s="103">
        <v>100</v>
      </c>
      <c r="G805" s="56">
        <v>92</v>
      </c>
      <c r="H805" s="12">
        <f t="shared" si="28"/>
        <v>100</v>
      </c>
    </row>
    <row r="806" spans="1:8" ht="31.5" hidden="1" customHeight="1" x14ac:dyDescent="0.25">
      <c r="A806" s="199"/>
      <c r="B806" s="202"/>
      <c r="C806" s="83" t="s">
        <v>85</v>
      </c>
      <c r="D806" s="77" t="s">
        <v>31</v>
      </c>
      <c r="E806" s="101">
        <v>100</v>
      </c>
      <c r="F806" s="103">
        <v>100</v>
      </c>
      <c r="G806" s="56">
        <v>100</v>
      </c>
      <c r="H806" s="12">
        <f t="shared" si="28"/>
        <v>100</v>
      </c>
    </row>
    <row r="807" spans="1:8" ht="31.5" hidden="1" customHeight="1" x14ac:dyDescent="0.25">
      <c r="A807" s="199"/>
      <c r="B807" s="202"/>
      <c r="C807" s="83" t="s">
        <v>108</v>
      </c>
      <c r="D807" s="77" t="s">
        <v>32</v>
      </c>
      <c r="E807" s="101" t="e">
        <f>К3!#REF!</f>
        <v>#REF!</v>
      </c>
      <c r="F807" s="103" t="e">
        <f>К3!#REF!</f>
        <v>#REF!</v>
      </c>
      <c r="G807" s="56">
        <v>15</v>
      </c>
      <c r="H807" s="12"/>
    </row>
    <row r="808" spans="1:8" ht="21" hidden="1" customHeight="1" x14ac:dyDescent="0.25">
      <c r="A808" s="199"/>
      <c r="B808" s="215"/>
      <c r="C808" s="93" t="s">
        <v>33</v>
      </c>
      <c r="D808" s="94"/>
      <c r="E808" s="93"/>
      <c r="F808" s="94"/>
      <c r="G808" s="57"/>
      <c r="H808" s="16">
        <f>(SUM(H803:H806))/4</f>
        <v>100</v>
      </c>
    </row>
    <row r="809" spans="1:8" ht="21" hidden="1" customHeight="1" x14ac:dyDescent="0.25">
      <c r="A809" s="199"/>
      <c r="B809" s="211" t="s">
        <v>65</v>
      </c>
      <c r="C809" s="99"/>
      <c r="D809" s="85" t="s">
        <v>111</v>
      </c>
      <c r="E809" s="84" t="e">
        <f>К3!#REF!</f>
        <v>#REF!</v>
      </c>
      <c r="F809" s="85" t="e">
        <f>К3!#REF!</f>
        <v>#REF!</v>
      </c>
      <c r="G809" s="51">
        <v>2616</v>
      </c>
      <c r="H809" s="12"/>
    </row>
    <row r="810" spans="1:8" ht="21" hidden="1" customHeight="1" thickBot="1" x14ac:dyDescent="0.3">
      <c r="A810" s="200"/>
      <c r="B810" s="216"/>
      <c r="C810" s="79" t="s">
        <v>33</v>
      </c>
      <c r="D810" s="80"/>
      <c r="E810" s="79"/>
      <c r="F810" s="80"/>
      <c r="G810" s="49"/>
      <c r="H810" s="14"/>
    </row>
    <row r="811" spans="1:8" ht="32.25" hidden="1" customHeight="1" x14ac:dyDescent="0.25">
      <c r="A811" s="198" t="s">
        <v>73</v>
      </c>
      <c r="B811" s="201" t="s">
        <v>46</v>
      </c>
      <c r="C811" s="73" t="s">
        <v>96</v>
      </c>
      <c r="D811" s="74" t="s">
        <v>32</v>
      </c>
      <c r="E811" s="100">
        <v>8</v>
      </c>
      <c r="F811" s="91">
        <v>8</v>
      </c>
      <c r="G811" s="55">
        <v>6</v>
      </c>
      <c r="H811" s="15">
        <f t="shared" ref="H811:H814" si="29">F811/E811*100</f>
        <v>100</v>
      </c>
    </row>
    <row r="812" spans="1:8" ht="32.25" hidden="1" customHeight="1" x14ac:dyDescent="0.25">
      <c r="A812" s="199"/>
      <c r="B812" s="202"/>
      <c r="C812" s="76" t="s">
        <v>97</v>
      </c>
      <c r="D812" s="77" t="s">
        <v>32</v>
      </c>
      <c r="E812" s="101">
        <v>32</v>
      </c>
      <c r="F812" s="91">
        <v>33</v>
      </c>
      <c r="G812" s="24">
        <v>36</v>
      </c>
      <c r="H812" s="12">
        <f t="shared" si="29"/>
        <v>103.125</v>
      </c>
    </row>
    <row r="813" spans="1:8" ht="32.25" hidden="1" customHeight="1" x14ac:dyDescent="0.25">
      <c r="A813" s="199"/>
      <c r="B813" s="202"/>
      <c r="C813" s="83" t="s">
        <v>98</v>
      </c>
      <c r="D813" s="102" t="s">
        <v>31</v>
      </c>
      <c r="E813" s="101">
        <v>100</v>
      </c>
      <c r="F813" s="103">
        <v>100</v>
      </c>
      <c r="G813" s="56">
        <v>82</v>
      </c>
      <c r="H813" s="12">
        <f t="shared" si="29"/>
        <v>100</v>
      </c>
    </row>
    <row r="814" spans="1:8" ht="32.25" hidden="1" customHeight="1" x14ac:dyDescent="0.25">
      <c r="A814" s="199"/>
      <c r="B814" s="202"/>
      <c r="C814" s="83" t="s">
        <v>85</v>
      </c>
      <c r="D814" s="77" t="s">
        <v>31</v>
      </c>
      <c r="E814" s="101">
        <v>100</v>
      </c>
      <c r="F814" s="103">
        <v>100</v>
      </c>
      <c r="G814" s="56">
        <v>100</v>
      </c>
      <c r="H814" s="12">
        <f t="shared" si="29"/>
        <v>100</v>
      </c>
    </row>
    <row r="815" spans="1:8" ht="32.25" hidden="1" customHeight="1" x14ac:dyDescent="0.25">
      <c r="A815" s="199"/>
      <c r="B815" s="202"/>
      <c r="C815" s="83" t="s">
        <v>108</v>
      </c>
      <c r="D815" s="77" t="s">
        <v>32</v>
      </c>
      <c r="E815" s="101" t="e">
        <f>К3!#REF!</f>
        <v>#REF!</v>
      </c>
      <c r="F815" s="103" t="e">
        <f>К3!#REF!</f>
        <v>#REF!</v>
      </c>
      <c r="G815" s="56">
        <v>41</v>
      </c>
      <c r="H815" s="12"/>
    </row>
    <row r="816" spans="1:8" ht="22.5" hidden="1" customHeight="1" x14ac:dyDescent="0.25">
      <c r="A816" s="199"/>
      <c r="B816" s="215"/>
      <c r="C816" s="93" t="s">
        <v>33</v>
      </c>
      <c r="D816" s="94"/>
      <c r="E816" s="93"/>
      <c r="F816" s="94"/>
      <c r="G816" s="57"/>
      <c r="H816" s="16">
        <f>(SUM(H811:H814))/4</f>
        <v>100.78125</v>
      </c>
    </row>
    <row r="817" spans="1:8" ht="22.5" hidden="1" customHeight="1" x14ac:dyDescent="0.25">
      <c r="A817" s="199"/>
      <c r="B817" s="211" t="s">
        <v>65</v>
      </c>
      <c r="C817" s="99"/>
      <c r="D817" s="85" t="s">
        <v>111</v>
      </c>
      <c r="E817" s="84" t="e">
        <f>К3!#REF!</f>
        <v>#REF!</v>
      </c>
      <c r="F817" s="85" t="e">
        <f>К3!#REF!</f>
        <v>#REF!</v>
      </c>
      <c r="G817" s="51">
        <v>6258</v>
      </c>
      <c r="H817" s="12"/>
    </row>
    <row r="818" spans="1:8" ht="22.5" hidden="1" customHeight="1" thickBot="1" x14ac:dyDescent="0.3">
      <c r="A818" s="200"/>
      <c r="B818" s="216"/>
      <c r="C818" s="79" t="s">
        <v>33</v>
      </c>
      <c r="D818" s="80"/>
      <c r="E818" s="79"/>
      <c r="F818" s="80"/>
      <c r="G818" s="49"/>
      <c r="H818" s="14"/>
    </row>
    <row r="819" spans="1:8" ht="32.25" hidden="1" customHeight="1" x14ac:dyDescent="0.25">
      <c r="A819" s="198" t="s">
        <v>74</v>
      </c>
      <c r="B819" s="201" t="s">
        <v>46</v>
      </c>
      <c r="C819" s="73" t="s">
        <v>96</v>
      </c>
      <c r="D819" s="74" t="s">
        <v>32</v>
      </c>
      <c r="E819" s="100">
        <v>19</v>
      </c>
      <c r="F819" s="91">
        <v>19</v>
      </c>
      <c r="G819" s="55">
        <v>19</v>
      </c>
      <c r="H819" s="15">
        <f t="shared" ref="H819:H822" si="30">F819/E819*100</f>
        <v>100</v>
      </c>
    </row>
    <row r="820" spans="1:8" ht="32.25" hidden="1" customHeight="1" x14ac:dyDescent="0.25">
      <c r="A820" s="199"/>
      <c r="B820" s="202"/>
      <c r="C820" s="76" t="s">
        <v>97</v>
      </c>
      <c r="D820" s="77" t="s">
        <v>32</v>
      </c>
      <c r="E820" s="101">
        <v>49</v>
      </c>
      <c r="F820" s="91">
        <v>48</v>
      </c>
      <c r="G820" s="24">
        <v>48</v>
      </c>
      <c r="H820" s="12">
        <f t="shared" si="30"/>
        <v>97.959183673469383</v>
      </c>
    </row>
    <row r="821" spans="1:8" ht="32.25" hidden="1" customHeight="1" x14ac:dyDescent="0.25">
      <c r="A821" s="199"/>
      <c r="B821" s="202"/>
      <c r="C821" s="83" t="s">
        <v>98</v>
      </c>
      <c r="D821" s="102" t="s">
        <v>31</v>
      </c>
      <c r="E821" s="101">
        <v>85</v>
      </c>
      <c r="F821" s="103">
        <f>45/66*100</f>
        <v>68.181818181818173</v>
      </c>
      <c r="G821" s="56">
        <v>100</v>
      </c>
      <c r="H821" s="12">
        <f t="shared" si="30"/>
        <v>80.213903743315498</v>
      </c>
    </row>
    <row r="822" spans="1:8" ht="32.25" hidden="1" customHeight="1" x14ac:dyDescent="0.25">
      <c r="A822" s="199"/>
      <c r="B822" s="202"/>
      <c r="C822" s="83" t="s">
        <v>85</v>
      </c>
      <c r="D822" s="77" t="s">
        <v>31</v>
      </c>
      <c r="E822" s="101">
        <v>100</v>
      </c>
      <c r="F822" s="103">
        <v>100</v>
      </c>
      <c r="G822" s="56">
        <v>100</v>
      </c>
      <c r="H822" s="12">
        <f t="shared" si="30"/>
        <v>100</v>
      </c>
    </row>
    <row r="823" spans="1:8" ht="32.25" hidden="1" customHeight="1" x14ac:dyDescent="0.25">
      <c r="A823" s="199"/>
      <c r="B823" s="202"/>
      <c r="C823" s="83" t="s">
        <v>108</v>
      </c>
      <c r="D823" s="77" t="s">
        <v>32</v>
      </c>
      <c r="E823" s="101" t="e">
        <f>К3!#REF!</f>
        <v>#REF!</v>
      </c>
      <c r="F823" s="103" t="e">
        <f>К3!#REF!</f>
        <v>#REF!</v>
      </c>
      <c r="G823" s="56">
        <v>67</v>
      </c>
      <c r="H823" s="12"/>
    </row>
    <row r="824" spans="1:8" ht="22.5" hidden="1" customHeight="1" x14ac:dyDescent="0.25">
      <c r="A824" s="199"/>
      <c r="B824" s="215"/>
      <c r="C824" s="93" t="s">
        <v>33</v>
      </c>
      <c r="D824" s="94"/>
      <c r="E824" s="93"/>
      <c r="F824" s="94"/>
      <c r="G824" s="57"/>
      <c r="H824" s="16">
        <f>(SUM(H819:H822))/4</f>
        <v>94.54327185419622</v>
      </c>
    </row>
    <row r="825" spans="1:8" ht="22.5" hidden="1" customHeight="1" x14ac:dyDescent="0.25">
      <c r="A825" s="199"/>
      <c r="B825" s="211" t="s">
        <v>65</v>
      </c>
      <c r="C825" s="99"/>
      <c r="D825" s="85" t="s">
        <v>111</v>
      </c>
      <c r="E825" s="84" t="e">
        <f>К3!#REF!</f>
        <v>#REF!</v>
      </c>
      <c r="F825" s="85" t="e">
        <f>К3!#REF!</f>
        <v>#REF!</v>
      </c>
      <c r="G825" s="51">
        <v>8768</v>
      </c>
      <c r="H825" s="12"/>
    </row>
    <row r="826" spans="1:8" ht="22.5" hidden="1" customHeight="1" thickBot="1" x14ac:dyDescent="0.3">
      <c r="A826" s="200"/>
      <c r="B826" s="216"/>
      <c r="C826" s="79" t="s">
        <v>33</v>
      </c>
      <c r="D826" s="80"/>
      <c r="E826" s="79"/>
      <c r="F826" s="80"/>
      <c r="G826" s="49"/>
      <c r="H826" s="14"/>
    </row>
    <row r="827" spans="1:8" ht="33.75" hidden="1" customHeight="1" x14ac:dyDescent="0.25">
      <c r="A827" s="198" t="s">
        <v>75</v>
      </c>
      <c r="B827" s="201" t="s">
        <v>46</v>
      </c>
      <c r="C827" s="73" t="s">
        <v>96</v>
      </c>
      <c r="D827" s="74" t="s">
        <v>32</v>
      </c>
      <c r="E827" s="100">
        <v>1</v>
      </c>
      <c r="F827" s="91">
        <v>1</v>
      </c>
      <c r="G827" s="55">
        <v>10</v>
      </c>
      <c r="H827" s="15">
        <f t="shared" ref="H827:H830" si="31">F827/E827*100</f>
        <v>100</v>
      </c>
    </row>
    <row r="828" spans="1:8" ht="33.75" hidden="1" customHeight="1" x14ac:dyDescent="0.25">
      <c r="A828" s="199"/>
      <c r="B828" s="202"/>
      <c r="C828" s="76" t="s">
        <v>97</v>
      </c>
      <c r="D828" s="77" t="s">
        <v>32</v>
      </c>
      <c r="E828" s="101">
        <v>31</v>
      </c>
      <c r="F828" s="91">
        <v>31</v>
      </c>
      <c r="G828" s="24">
        <v>38</v>
      </c>
      <c r="H828" s="12">
        <f t="shared" si="31"/>
        <v>100</v>
      </c>
    </row>
    <row r="829" spans="1:8" ht="33.75" hidden="1" customHeight="1" x14ac:dyDescent="0.25">
      <c r="A829" s="199"/>
      <c r="B829" s="202"/>
      <c r="C829" s="83" t="s">
        <v>98</v>
      </c>
      <c r="D829" s="102" t="s">
        <v>31</v>
      </c>
      <c r="E829" s="101">
        <v>100</v>
      </c>
      <c r="F829" s="103">
        <v>100</v>
      </c>
      <c r="G829" s="56">
        <v>100</v>
      </c>
      <c r="H829" s="12">
        <f t="shared" si="31"/>
        <v>100</v>
      </c>
    </row>
    <row r="830" spans="1:8" ht="33.75" hidden="1" customHeight="1" x14ac:dyDescent="0.25">
      <c r="A830" s="199"/>
      <c r="B830" s="202"/>
      <c r="C830" s="83" t="s">
        <v>85</v>
      </c>
      <c r="D830" s="77" t="s">
        <v>31</v>
      </c>
      <c r="E830" s="101">
        <v>96.4</v>
      </c>
      <c r="F830" s="103">
        <v>91.3</v>
      </c>
      <c r="G830" s="56">
        <v>100</v>
      </c>
      <c r="H830" s="12">
        <f t="shared" si="31"/>
        <v>94.709543568464724</v>
      </c>
    </row>
    <row r="831" spans="1:8" ht="33.75" hidden="1" customHeight="1" x14ac:dyDescent="0.25">
      <c r="A831" s="199"/>
      <c r="B831" s="202"/>
      <c r="C831" s="83" t="s">
        <v>108</v>
      </c>
      <c r="D831" s="77" t="s">
        <v>32</v>
      </c>
      <c r="E831" s="101" t="e">
        <f>К3!#REF!</f>
        <v>#REF!</v>
      </c>
      <c r="F831" s="103" t="e">
        <f>К3!#REF!</f>
        <v>#REF!</v>
      </c>
      <c r="G831" s="56"/>
      <c r="H831" s="12"/>
    </row>
    <row r="832" spans="1:8" ht="21" hidden="1" customHeight="1" x14ac:dyDescent="0.25">
      <c r="A832" s="199"/>
      <c r="B832" s="215"/>
      <c r="C832" s="93" t="s">
        <v>33</v>
      </c>
      <c r="D832" s="94"/>
      <c r="E832" s="93"/>
      <c r="F832" s="94"/>
      <c r="G832" s="57"/>
      <c r="H832" s="16">
        <f>(SUM(H827:H830))/4</f>
        <v>98.677385892116178</v>
      </c>
    </row>
    <row r="833" spans="1:8" ht="21" hidden="1" customHeight="1" x14ac:dyDescent="0.25">
      <c r="A833" s="199"/>
      <c r="B833" s="211" t="s">
        <v>65</v>
      </c>
      <c r="C833" s="99"/>
      <c r="D833" s="85" t="s">
        <v>111</v>
      </c>
      <c r="E833" s="84" t="e">
        <f>К3!#REF!</f>
        <v>#REF!</v>
      </c>
      <c r="F833" s="85" t="e">
        <f>К3!#REF!</f>
        <v>#REF!</v>
      </c>
      <c r="G833" s="51">
        <v>5437</v>
      </c>
      <c r="H833" s="12"/>
    </row>
    <row r="834" spans="1:8" ht="21" hidden="1" customHeight="1" thickBot="1" x14ac:dyDescent="0.3">
      <c r="A834" s="200"/>
      <c r="B834" s="216"/>
      <c r="C834" s="79" t="s">
        <v>33</v>
      </c>
      <c r="D834" s="80"/>
      <c r="E834" s="79"/>
      <c r="F834" s="80"/>
      <c r="G834" s="49"/>
      <c r="H834" s="14"/>
    </row>
  </sheetData>
  <mergeCells count="164">
    <mergeCell ref="A827:A834"/>
    <mergeCell ref="B827:B832"/>
    <mergeCell ref="B833:B834"/>
    <mergeCell ref="A811:A818"/>
    <mergeCell ref="B811:B816"/>
    <mergeCell ref="B817:B818"/>
    <mergeCell ref="A819:A826"/>
    <mergeCell ref="B819:B824"/>
    <mergeCell ref="B825:B826"/>
    <mergeCell ref="A795:A802"/>
    <mergeCell ref="B795:B800"/>
    <mergeCell ref="B801:B802"/>
    <mergeCell ref="A803:A810"/>
    <mergeCell ref="B803:B808"/>
    <mergeCell ref="B809:B810"/>
    <mergeCell ref="A779:A786"/>
    <mergeCell ref="B779:B784"/>
    <mergeCell ref="B785:B786"/>
    <mergeCell ref="A787:A794"/>
    <mergeCell ref="B787:B792"/>
    <mergeCell ref="B793:B794"/>
    <mergeCell ref="A763:A770"/>
    <mergeCell ref="B763:B768"/>
    <mergeCell ref="B769:B770"/>
    <mergeCell ref="A771:A778"/>
    <mergeCell ref="B771:B776"/>
    <mergeCell ref="B777:B778"/>
    <mergeCell ref="A747:A754"/>
    <mergeCell ref="B747:B752"/>
    <mergeCell ref="B753:B754"/>
    <mergeCell ref="A755:A762"/>
    <mergeCell ref="B755:B760"/>
    <mergeCell ref="B761:B762"/>
    <mergeCell ref="A731:A738"/>
    <mergeCell ref="B731:B736"/>
    <mergeCell ref="B737:B738"/>
    <mergeCell ref="A739:A746"/>
    <mergeCell ref="B739:B744"/>
    <mergeCell ref="B745:B746"/>
    <mergeCell ref="A715:A722"/>
    <mergeCell ref="B715:B720"/>
    <mergeCell ref="B721:B722"/>
    <mergeCell ref="A723:A730"/>
    <mergeCell ref="B723:B728"/>
    <mergeCell ref="B729:B730"/>
    <mergeCell ref="A679:A714"/>
    <mergeCell ref="B679:B688"/>
    <mergeCell ref="B689:B698"/>
    <mergeCell ref="B699:B708"/>
    <mergeCell ref="B709:B712"/>
    <mergeCell ref="B713:B714"/>
    <mergeCell ref="A639:A678"/>
    <mergeCell ref="B639:B644"/>
    <mergeCell ref="B645:B654"/>
    <mergeCell ref="B655:B664"/>
    <mergeCell ref="B665:B674"/>
    <mergeCell ref="B675:B678"/>
    <mergeCell ref="B604:B606"/>
    <mergeCell ref="A607:A638"/>
    <mergeCell ref="B607:B616"/>
    <mergeCell ref="B617:B626"/>
    <mergeCell ref="B627:B636"/>
    <mergeCell ref="B637:B638"/>
    <mergeCell ref="A536:A567"/>
    <mergeCell ref="B536:B545"/>
    <mergeCell ref="B546:B555"/>
    <mergeCell ref="B556:B565"/>
    <mergeCell ref="B566:B567"/>
    <mergeCell ref="A568:A606"/>
    <mergeCell ref="B568:B573"/>
    <mergeCell ref="B574:B583"/>
    <mergeCell ref="B584:B593"/>
    <mergeCell ref="B594:B603"/>
    <mergeCell ref="A497:A535"/>
    <mergeCell ref="B497:B502"/>
    <mergeCell ref="B503:B512"/>
    <mergeCell ref="B513:B522"/>
    <mergeCell ref="B523:B532"/>
    <mergeCell ref="B533:B535"/>
    <mergeCell ref="A458:A496"/>
    <mergeCell ref="B458:B463"/>
    <mergeCell ref="B464:B473"/>
    <mergeCell ref="B474:B483"/>
    <mergeCell ref="B484:B493"/>
    <mergeCell ref="B494:B496"/>
    <mergeCell ref="B424:B425"/>
    <mergeCell ref="A426:A457"/>
    <mergeCell ref="B426:B435"/>
    <mergeCell ref="B436:B445"/>
    <mergeCell ref="B446:B455"/>
    <mergeCell ref="B456:B457"/>
    <mergeCell ref="A358:A386"/>
    <mergeCell ref="B358:B366"/>
    <mergeCell ref="B367:B375"/>
    <mergeCell ref="B376:B384"/>
    <mergeCell ref="B385:B386"/>
    <mergeCell ref="A387:A425"/>
    <mergeCell ref="B387:B392"/>
    <mergeCell ref="B393:B402"/>
    <mergeCell ref="B403:B412"/>
    <mergeCell ref="B413:B422"/>
    <mergeCell ref="B324:B325"/>
    <mergeCell ref="A326:A357"/>
    <mergeCell ref="B326:B335"/>
    <mergeCell ref="B336:B345"/>
    <mergeCell ref="B346:B355"/>
    <mergeCell ref="B356:B357"/>
    <mergeCell ref="A258:A286"/>
    <mergeCell ref="B258:B266"/>
    <mergeCell ref="B267:B275"/>
    <mergeCell ref="B276:B284"/>
    <mergeCell ref="B285:B286"/>
    <mergeCell ref="A287:A325"/>
    <mergeCell ref="B287:B292"/>
    <mergeCell ref="B293:B302"/>
    <mergeCell ref="B303:B312"/>
    <mergeCell ref="B313:B322"/>
    <mergeCell ref="B224:B225"/>
    <mergeCell ref="A226:A257"/>
    <mergeCell ref="B226:B235"/>
    <mergeCell ref="B236:B245"/>
    <mergeCell ref="B246:B255"/>
    <mergeCell ref="B256:B257"/>
    <mergeCell ref="A163:A187"/>
    <mergeCell ref="B163:B167"/>
    <mergeCell ref="B168:B176"/>
    <mergeCell ref="B177:B185"/>
    <mergeCell ref="B186:B187"/>
    <mergeCell ref="A188:A225"/>
    <mergeCell ref="B188:B193"/>
    <mergeCell ref="B194:B203"/>
    <mergeCell ref="B204:B213"/>
    <mergeCell ref="B214:B223"/>
    <mergeCell ref="A112:A140"/>
    <mergeCell ref="B112:B117"/>
    <mergeCell ref="B118:B127"/>
    <mergeCell ref="B128:B137"/>
    <mergeCell ref="B139:B140"/>
    <mergeCell ref="A141:A162"/>
    <mergeCell ref="B141:B150"/>
    <mergeCell ref="B151:B160"/>
    <mergeCell ref="B161:B162"/>
    <mergeCell ref="A92:A111"/>
    <mergeCell ref="B92:B100"/>
    <mergeCell ref="B101:B109"/>
    <mergeCell ref="B110:B111"/>
    <mergeCell ref="A18:A49"/>
    <mergeCell ref="B18:B27"/>
    <mergeCell ref="B28:B37"/>
    <mergeCell ref="B38:B47"/>
    <mergeCell ref="B48:B49"/>
    <mergeCell ref="A50:A69"/>
    <mergeCell ref="B50:B58"/>
    <mergeCell ref="B59:B69"/>
    <mergeCell ref="A1:H1"/>
    <mergeCell ref="A2:H2"/>
    <mergeCell ref="A4:A7"/>
    <mergeCell ref="B4:B7"/>
    <mergeCell ref="A8:A17"/>
    <mergeCell ref="B8:B17"/>
    <mergeCell ref="A70:A91"/>
    <mergeCell ref="B70:B79"/>
    <mergeCell ref="B80:B89"/>
    <mergeCell ref="B90:B91"/>
  </mergeCells>
  <pageMargins left="0.70866141732283472" right="0.70866141732283472" top="0.74803149606299213" bottom="0.74803149606299213" header="0.31496062992125984" footer="0.31496062992125984"/>
  <pageSetup paperSize="9" scale="27" fitToHeight="10" orientation="portrait" verticalDpi="4294967294" r:id="rId1"/>
  <rowBreaks count="9" manualBreakCount="9">
    <brk id="79" max="16383" man="1"/>
    <brk id="235" max="16383" man="1"/>
    <brk id="312" max="16383" man="1"/>
    <brk id="392" max="16383" man="1"/>
    <brk id="473" max="16383" man="1"/>
    <brk id="555" max="16383" man="1"/>
    <brk id="638" max="16383" man="1"/>
    <brk id="714" max="16383" man="1"/>
    <brk id="8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abSelected="1" view="pageBreakPreview" topLeftCell="A3" zoomScaleSheetLayoutView="100" workbookViewId="0">
      <selection activeCell="C7" sqref="C7:H7"/>
    </sheetView>
  </sheetViews>
  <sheetFormatPr defaultRowHeight="15" x14ac:dyDescent="0.25"/>
  <cols>
    <col min="1" max="1" width="2.28515625" style="117" customWidth="1"/>
    <col min="2" max="2" width="6.85546875" style="117" customWidth="1"/>
    <col min="3" max="3" width="31" style="117" customWidth="1"/>
    <col min="4" max="4" width="29" style="117" customWidth="1"/>
    <col min="5" max="5" width="10.42578125" style="117" hidden="1" customWidth="1"/>
    <col min="6" max="6" width="10.28515625" style="117" hidden="1" customWidth="1"/>
    <col min="7" max="7" width="12.85546875" style="132" customWidth="1"/>
    <col min="8" max="8" width="35.85546875" style="119" customWidth="1"/>
    <col min="9" max="16384" width="9.140625" style="117"/>
  </cols>
  <sheetData>
    <row r="1" spans="2:8" hidden="1" x14ac:dyDescent="0.25">
      <c r="H1" s="120" t="s">
        <v>0</v>
      </c>
    </row>
    <row r="2" spans="2:8" ht="78.75" hidden="1" customHeight="1" x14ac:dyDescent="0.25">
      <c r="H2" s="121" t="s">
        <v>1</v>
      </c>
    </row>
    <row r="3" spans="2:8" x14ac:dyDescent="0.25">
      <c r="H3" s="136" t="s">
        <v>102</v>
      </c>
    </row>
    <row r="4" spans="2:8" x14ac:dyDescent="0.25">
      <c r="G4" s="217" t="s">
        <v>149</v>
      </c>
      <c r="H4" s="217"/>
    </row>
    <row r="5" spans="2:8" ht="15.75" customHeight="1" x14ac:dyDescent="0.25">
      <c r="G5" s="218" t="s">
        <v>103</v>
      </c>
      <c r="H5" s="218"/>
    </row>
    <row r="6" spans="2:8" x14ac:dyDescent="0.25">
      <c r="G6" s="217" t="s">
        <v>148</v>
      </c>
      <c r="H6" s="217"/>
    </row>
    <row r="7" spans="2:8" ht="15.75" customHeight="1" x14ac:dyDescent="0.25">
      <c r="C7" s="220" t="s">
        <v>2</v>
      </c>
      <c r="D7" s="220"/>
      <c r="E7" s="220"/>
      <c r="F7" s="220"/>
      <c r="G7" s="220"/>
      <c r="H7" s="220"/>
    </row>
    <row r="8" spans="2:8" ht="32.25" customHeight="1" x14ac:dyDescent="0.25">
      <c r="C8" s="221" t="s">
        <v>104</v>
      </c>
      <c r="D8" s="221"/>
      <c r="E8" s="221"/>
      <c r="F8" s="221"/>
      <c r="G8" s="221"/>
      <c r="H8" s="221"/>
    </row>
    <row r="9" spans="2:8" ht="5.25" customHeight="1" x14ac:dyDescent="0.25"/>
    <row r="10" spans="2:8" ht="27.75" customHeight="1" x14ac:dyDescent="0.25">
      <c r="C10" s="222" t="s">
        <v>122</v>
      </c>
      <c r="D10" s="222"/>
      <c r="E10" s="222"/>
      <c r="F10" s="222"/>
      <c r="G10" s="222"/>
      <c r="H10" s="222"/>
    </row>
    <row r="11" spans="2:8" ht="16.5" customHeight="1" x14ac:dyDescent="0.25">
      <c r="C11" s="219" t="s">
        <v>3</v>
      </c>
      <c r="D11" s="219"/>
      <c r="E11" s="219"/>
      <c r="F11" s="219"/>
      <c r="G11" s="219"/>
      <c r="H11" s="219"/>
    </row>
    <row r="12" spans="2:8" ht="9.75" customHeight="1" x14ac:dyDescent="0.25"/>
    <row r="13" spans="2:8" ht="45" customHeight="1" x14ac:dyDescent="0.25">
      <c r="B13" s="130" t="s">
        <v>134</v>
      </c>
      <c r="C13" s="137" t="s">
        <v>4</v>
      </c>
      <c r="D13" s="137" t="s">
        <v>5</v>
      </c>
      <c r="E13" s="137"/>
      <c r="F13" s="137"/>
      <c r="G13" s="138" t="s">
        <v>6</v>
      </c>
      <c r="H13" s="137" t="s">
        <v>7</v>
      </c>
    </row>
    <row r="14" spans="2:8" ht="48" customHeight="1" x14ac:dyDescent="0.25">
      <c r="B14" s="226">
        <v>1</v>
      </c>
      <c r="C14" s="224" t="s">
        <v>137</v>
      </c>
      <c r="D14" s="181" t="s">
        <v>37</v>
      </c>
      <c r="E14" s="134"/>
      <c r="F14" s="134"/>
      <c r="G14" s="192">
        <f>ОЦ!H6</f>
        <v>85.368521018993604</v>
      </c>
      <c r="H14" s="183" t="s">
        <v>146</v>
      </c>
    </row>
    <row r="15" spans="2:8" ht="31.5" customHeight="1" x14ac:dyDescent="0.25">
      <c r="B15" s="227"/>
      <c r="C15" s="224"/>
      <c r="D15" s="181" t="s">
        <v>114</v>
      </c>
      <c r="E15" s="134"/>
      <c r="F15" s="134"/>
      <c r="G15" s="192">
        <f>ОЦ!H7</f>
        <v>93.333333333333329</v>
      </c>
      <c r="H15" s="183" t="s">
        <v>146</v>
      </c>
    </row>
    <row r="16" spans="2:8" ht="27.75" customHeight="1" x14ac:dyDescent="0.25">
      <c r="B16" s="228"/>
      <c r="C16" s="224"/>
      <c r="D16" s="193" t="s">
        <v>127</v>
      </c>
      <c r="E16" s="141"/>
      <c r="F16" s="141"/>
      <c r="G16" s="194">
        <f>(G14+G15)/2</f>
        <v>89.350927176163466</v>
      </c>
      <c r="H16" s="186" t="s">
        <v>146</v>
      </c>
    </row>
    <row r="17" spans="2:8" ht="60" customHeight="1" x14ac:dyDescent="0.25">
      <c r="B17" s="226">
        <v>2</v>
      </c>
      <c r="C17" s="224" t="s">
        <v>138</v>
      </c>
      <c r="D17" s="181" t="s">
        <v>39</v>
      </c>
      <c r="E17" s="182"/>
      <c r="F17" s="182"/>
      <c r="G17" s="192">
        <f>ОЦ!H8</f>
        <v>99.772193182773847</v>
      </c>
      <c r="H17" s="183" t="s">
        <v>128</v>
      </c>
    </row>
    <row r="18" spans="2:8" ht="17.25" customHeight="1" x14ac:dyDescent="0.25">
      <c r="B18" s="227"/>
      <c r="C18" s="224"/>
      <c r="D18" s="181" t="s">
        <v>113</v>
      </c>
      <c r="E18" s="182"/>
      <c r="F18" s="182"/>
      <c r="G18" s="192">
        <f>ОЦ!H9</f>
        <v>97.117744541575178</v>
      </c>
      <c r="H18" s="195" t="s">
        <v>128</v>
      </c>
    </row>
    <row r="19" spans="2:8" ht="30.75" customHeight="1" x14ac:dyDescent="0.25">
      <c r="B19" s="227"/>
      <c r="C19" s="224"/>
      <c r="D19" s="181" t="s">
        <v>114</v>
      </c>
      <c r="E19" s="182"/>
      <c r="F19" s="182"/>
      <c r="G19" s="192">
        <f>ОЦ!H10</f>
        <v>100</v>
      </c>
      <c r="H19" s="183" t="s">
        <v>128</v>
      </c>
    </row>
    <row r="20" spans="2:8" ht="30" customHeight="1" x14ac:dyDescent="0.25">
      <c r="B20" s="228"/>
      <c r="C20" s="224"/>
      <c r="D20" s="193" t="s">
        <v>127</v>
      </c>
      <c r="E20" s="137"/>
      <c r="F20" s="137"/>
      <c r="G20" s="194">
        <f>(G17+G18+G19)/3</f>
        <v>98.963312574783004</v>
      </c>
      <c r="H20" s="185" t="s">
        <v>36</v>
      </c>
    </row>
    <row r="21" spans="2:8" ht="63" customHeight="1" x14ac:dyDescent="0.25">
      <c r="B21" s="226">
        <v>3</v>
      </c>
      <c r="C21" s="225" t="s">
        <v>139</v>
      </c>
      <c r="D21" s="181" t="s">
        <v>126</v>
      </c>
      <c r="E21" s="182"/>
      <c r="F21" s="182"/>
      <c r="G21" s="192">
        <f>ОЦ!H11</f>
        <v>98.199077194459235</v>
      </c>
      <c r="H21" s="195" t="s">
        <v>128</v>
      </c>
    </row>
    <row r="22" spans="2:8" ht="59.25" customHeight="1" x14ac:dyDescent="0.25">
      <c r="B22" s="227"/>
      <c r="C22" s="225"/>
      <c r="D22" s="181" t="s">
        <v>40</v>
      </c>
      <c r="E22" s="182"/>
      <c r="F22" s="182"/>
      <c r="G22" s="192">
        <f>ОЦ!H12</f>
        <v>98.199227206363602</v>
      </c>
      <c r="H22" s="195" t="s">
        <v>128</v>
      </c>
    </row>
    <row r="23" spans="2:8" ht="60" x14ac:dyDescent="0.25">
      <c r="B23" s="227"/>
      <c r="C23" s="225"/>
      <c r="D23" s="181" t="s">
        <v>41</v>
      </c>
      <c r="E23" s="182"/>
      <c r="F23" s="182"/>
      <c r="G23" s="192">
        <f>ОЦ!H13</f>
        <v>98.197916475053489</v>
      </c>
      <c r="H23" s="195" t="s">
        <v>128</v>
      </c>
    </row>
    <row r="24" spans="2:8" ht="15.75" customHeight="1" x14ac:dyDescent="0.25">
      <c r="B24" s="227"/>
      <c r="C24" s="225"/>
      <c r="D24" s="181" t="s">
        <v>113</v>
      </c>
      <c r="E24" s="182"/>
      <c r="F24" s="182"/>
      <c r="G24" s="192">
        <f>ОЦ!H14</f>
        <v>84.203543068556726</v>
      </c>
      <c r="H24" s="183" t="s">
        <v>146</v>
      </c>
    </row>
    <row r="25" spans="2:8" ht="28.5" customHeight="1" x14ac:dyDescent="0.25">
      <c r="B25" s="228"/>
      <c r="C25" s="225"/>
      <c r="D25" s="193" t="s">
        <v>127</v>
      </c>
      <c r="E25" s="137"/>
      <c r="F25" s="137"/>
      <c r="G25" s="194">
        <f>(G21+G22+G23+G24)/4</f>
        <v>94.69994098610826</v>
      </c>
      <c r="H25" s="186" t="s">
        <v>146</v>
      </c>
    </row>
    <row r="26" spans="2:8" ht="60" customHeight="1" x14ac:dyDescent="0.25">
      <c r="B26" s="226">
        <v>4</v>
      </c>
      <c r="C26" s="225" t="s">
        <v>141</v>
      </c>
      <c r="D26" s="181" t="s">
        <v>40</v>
      </c>
      <c r="E26" s="182"/>
      <c r="F26" s="182"/>
      <c r="G26" s="192">
        <f>ОЦ!H15</f>
        <v>99.992779218896843</v>
      </c>
      <c r="H26" s="183" t="s">
        <v>128</v>
      </c>
    </row>
    <row r="27" spans="2:8" ht="60" x14ac:dyDescent="0.25">
      <c r="B27" s="227"/>
      <c r="C27" s="225"/>
      <c r="D27" s="181" t="s">
        <v>41</v>
      </c>
      <c r="E27" s="182"/>
      <c r="F27" s="182"/>
      <c r="G27" s="192">
        <f>ОЦ!H16</f>
        <v>100.09664206729379</v>
      </c>
      <c r="H27" s="183" t="s">
        <v>128</v>
      </c>
    </row>
    <row r="28" spans="2:8" x14ac:dyDescent="0.25">
      <c r="B28" s="227"/>
      <c r="C28" s="225"/>
      <c r="D28" s="181" t="s">
        <v>113</v>
      </c>
      <c r="E28" s="182"/>
      <c r="F28" s="182"/>
      <c r="G28" s="192">
        <f>ОЦ!H17</f>
        <v>88.250643483068984</v>
      </c>
      <c r="H28" s="183" t="s">
        <v>146</v>
      </c>
    </row>
    <row r="29" spans="2:8" ht="28.5" x14ac:dyDescent="0.25">
      <c r="B29" s="228"/>
      <c r="C29" s="225"/>
      <c r="D29" s="193" t="s">
        <v>127</v>
      </c>
      <c r="E29" s="137"/>
      <c r="F29" s="137"/>
      <c r="G29" s="194">
        <f>(G26+G27+G28)/3</f>
        <v>96.113354923086533</v>
      </c>
      <c r="H29" s="185" t="s">
        <v>36</v>
      </c>
    </row>
    <row r="30" spans="2:8" ht="60" customHeight="1" x14ac:dyDescent="0.25">
      <c r="B30" s="226">
        <v>5</v>
      </c>
      <c r="C30" s="224" t="s">
        <v>140</v>
      </c>
      <c r="D30" s="181" t="s">
        <v>46</v>
      </c>
      <c r="E30" s="182"/>
      <c r="F30" s="182"/>
      <c r="G30" s="192">
        <f>ОЦ!H18</f>
        <v>98.117159462512305</v>
      </c>
      <c r="H30" s="183" t="s">
        <v>128</v>
      </c>
    </row>
    <row r="31" spans="2:8" hidden="1" x14ac:dyDescent="0.25">
      <c r="B31" s="227"/>
      <c r="C31" s="224"/>
      <c r="D31" s="181" t="s">
        <v>115</v>
      </c>
      <c r="E31" s="182"/>
      <c r="F31" s="182"/>
      <c r="G31" s="192">
        <v>0</v>
      </c>
      <c r="H31" s="183" t="s">
        <v>128</v>
      </c>
    </row>
    <row r="32" spans="2:8" ht="28.5" x14ac:dyDescent="0.25">
      <c r="B32" s="228"/>
      <c r="C32" s="224"/>
      <c r="D32" s="193" t="s">
        <v>127</v>
      </c>
      <c r="E32" s="137"/>
      <c r="F32" s="137"/>
      <c r="G32" s="194">
        <f>G30</f>
        <v>98.117159462512305</v>
      </c>
      <c r="H32" s="185" t="s">
        <v>36</v>
      </c>
    </row>
    <row r="33" spans="2:8" ht="60" customHeight="1" x14ac:dyDescent="0.25">
      <c r="B33" s="226">
        <v>6</v>
      </c>
      <c r="C33" s="229" t="s">
        <v>135</v>
      </c>
      <c r="D33" s="181" t="s">
        <v>46</v>
      </c>
      <c r="E33" s="182"/>
      <c r="F33" s="182"/>
      <c r="G33" s="192">
        <f>ОЦ!H20</f>
        <v>91.029615243480364</v>
      </c>
      <c r="H33" s="183" t="s">
        <v>146</v>
      </c>
    </row>
    <row r="34" spans="2:8" ht="63" customHeight="1" x14ac:dyDescent="0.25">
      <c r="B34" s="227"/>
      <c r="C34" s="230"/>
      <c r="D34" s="181" t="s">
        <v>126</v>
      </c>
      <c r="E34" s="182"/>
      <c r="F34" s="182"/>
      <c r="G34" s="192">
        <f>ОЦ!H21</f>
        <v>96.225252300238267</v>
      </c>
      <c r="H34" s="195" t="s">
        <v>128</v>
      </c>
    </row>
    <row r="35" spans="2:8" ht="59.25" customHeight="1" x14ac:dyDescent="0.25">
      <c r="B35" s="227"/>
      <c r="C35" s="230"/>
      <c r="D35" s="181" t="s">
        <v>40</v>
      </c>
      <c r="E35" s="182"/>
      <c r="F35" s="182"/>
      <c r="G35" s="192">
        <f>ОЦ!H22</f>
        <v>101.26231623162316</v>
      </c>
      <c r="H35" s="195" t="s">
        <v>128</v>
      </c>
    </row>
    <row r="36" spans="2:8" ht="60" x14ac:dyDescent="0.25">
      <c r="B36" s="227"/>
      <c r="C36" s="230"/>
      <c r="D36" s="181" t="s">
        <v>41</v>
      </c>
      <c r="E36" s="182"/>
      <c r="F36" s="182"/>
      <c r="G36" s="192">
        <f>ОЦ!H23</f>
        <v>112.49949620572654</v>
      </c>
      <c r="H36" s="195" t="s">
        <v>128</v>
      </c>
    </row>
    <row r="37" spans="2:8" ht="15.75" customHeight="1" x14ac:dyDescent="0.25">
      <c r="B37" s="227"/>
      <c r="C37" s="230"/>
      <c r="D37" s="181" t="s">
        <v>113</v>
      </c>
      <c r="E37" s="182"/>
      <c r="F37" s="182"/>
      <c r="G37" s="192">
        <f>ОЦ!H24</f>
        <v>91.40919400169021</v>
      </c>
      <c r="H37" s="183" t="s">
        <v>146</v>
      </c>
    </row>
    <row r="38" spans="2:8" ht="32.25" customHeight="1" x14ac:dyDescent="0.25">
      <c r="B38" s="227"/>
      <c r="C38" s="230"/>
      <c r="D38" s="181" t="s">
        <v>114</v>
      </c>
      <c r="E38" s="182"/>
      <c r="F38" s="182"/>
      <c r="G38" s="192">
        <v>100</v>
      </c>
      <c r="H38" s="195" t="s">
        <v>128</v>
      </c>
    </row>
    <row r="39" spans="2:8" ht="28.5" customHeight="1" x14ac:dyDescent="0.25">
      <c r="B39" s="228"/>
      <c r="C39" s="231"/>
      <c r="D39" s="193" t="s">
        <v>127</v>
      </c>
      <c r="E39" s="137"/>
      <c r="F39" s="137"/>
      <c r="G39" s="194">
        <f>(G33+G34+G35+G36+G37+G38)/6</f>
        <v>98.737645663793089</v>
      </c>
      <c r="H39" s="137" t="s">
        <v>36</v>
      </c>
    </row>
    <row r="40" spans="2:8" x14ac:dyDescent="0.25">
      <c r="B40" s="117" t="s">
        <v>136</v>
      </c>
      <c r="C40" s="122"/>
      <c r="D40" s="118"/>
      <c r="E40" s="118"/>
      <c r="F40" s="118"/>
      <c r="G40" s="133"/>
      <c r="H40" s="123"/>
    </row>
    <row r="41" spans="2:8" ht="52.5" customHeight="1" x14ac:dyDescent="0.25">
      <c r="B41" s="223" t="s">
        <v>142</v>
      </c>
      <c r="C41" s="223"/>
      <c r="D41" s="223"/>
      <c r="E41" s="135"/>
      <c r="F41" s="135"/>
    </row>
  </sheetData>
  <mergeCells count="20">
    <mergeCell ref="B41:D41"/>
    <mergeCell ref="C30:C32"/>
    <mergeCell ref="C26:C29"/>
    <mergeCell ref="C21:C25"/>
    <mergeCell ref="B14:B16"/>
    <mergeCell ref="B17:B20"/>
    <mergeCell ref="B21:B25"/>
    <mergeCell ref="B26:B29"/>
    <mergeCell ref="B30:B32"/>
    <mergeCell ref="C14:C16"/>
    <mergeCell ref="C17:C20"/>
    <mergeCell ref="B33:B39"/>
    <mergeCell ref="C33:C39"/>
    <mergeCell ref="G4:H4"/>
    <mergeCell ref="G5:H5"/>
    <mergeCell ref="G6:H6"/>
    <mergeCell ref="C11:H11"/>
    <mergeCell ref="C7:H7"/>
    <mergeCell ref="C8:H8"/>
    <mergeCell ref="C10:H10"/>
  </mergeCells>
  <pageMargins left="0.31496062992125984" right="0.31496062992125984" top="0.35433070866141736" bottom="0.35433070866141736" header="0" footer="0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view="pageBreakPreview" zoomScaleNormal="100" zoomScaleSheetLayoutView="100" workbookViewId="0">
      <pane xSplit="3" ySplit="5" topLeftCell="D18" activePane="bottomRight" state="frozen"/>
      <selection pane="topRight" activeCell="B1" sqref="B1"/>
      <selection pane="bottomLeft" activeCell="A4" sqref="A4"/>
      <selection pane="bottomRight" activeCell="F20" sqref="F20:F25"/>
    </sheetView>
  </sheetViews>
  <sheetFormatPr defaultRowHeight="15" x14ac:dyDescent="0.25"/>
  <cols>
    <col min="1" max="1" width="2.140625" style="1" customWidth="1"/>
    <col min="2" max="2" width="6.42578125" style="1" customWidth="1"/>
    <col min="3" max="3" width="33.28515625" style="131" customWidth="1"/>
    <col min="4" max="4" width="26.42578125" style="1" customWidth="1"/>
    <col min="5" max="6" width="13.5703125" style="1" customWidth="1"/>
    <col min="7" max="7" width="15.42578125" style="1" customWidth="1"/>
    <col min="8" max="8" width="4" style="1" customWidth="1"/>
    <col min="9" max="9" width="4.42578125" style="1" customWidth="1"/>
    <col min="10" max="10" width="3.85546875" style="1" customWidth="1"/>
    <col min="11" max="11" width="3.28515625" style="1" customWidth="1"/>
    <col min="12" max="12" width="2.85546875" style="1" customWidth="1"/>
    <col min="13" max="16384" width="9.140625" style="1"/>
  </cols>
  <sheetData>
    <row r="1" spans="2:9" s="117" customFormat="1" ht="33" customHeight="1" x14ac:dyDescent="0.25"/>
    <row r="2" spans="2:9" s="117" customFormat="1" x14ac:dyDescent="0.25">
      <c r="C2" s="220" t="s">
        <v>11</v>
      </c>
      <c r="D2" s="220"/>
      <c r="E2" s="220"/>
      <c r="F2" s="220"/>
      <c r="G2" s="220"/>
    </row>
    <row r="3" spans="2:9" s="117" customFormat="1" ht="33" customHeight="1" x14ac:dyDescent="0.25">
      <c r="C3" s="232" t="s">
        <v>12</v>
      </c>
      <c r="D3" s="232"/>
      <c r="E3" s="232"/>
      <c r="F3" s="232"/>
      <c r="G3" s="232"/>
    </row>
    <row r="4" spans="2:9" s="117" customFormat="1" ht="17.25" customHeight="1" x14ac:dyDescent="0.25">
      <c r="C4" s="144"/>
      <c r="D4" s="144"/>
      <c r="E4" s="144"/>
      <c r="F4" s="144"/>
      <c r="G4" s="144"/>
    </row>
    <row r="5" spans="2:9" s="117" customFormat="1" ht="64.5" customHeight="1" x14ac:dyDescent="0.25">
      <c r="B5" s="142" t="s">
        <v>134</v>
      </c>
      <c r="C5" s="145" t="s">
        <v>4</v>
      </c>
      <c r="D5" s="145" t="s">
        <v>5</v>
      </c>
      <c r="E5" s="145" t="s">
        <v>14</v>
      </c>
      <c r="F5" s="145" t="s">
        <v>15</v>
      </c>
      <c r="G5" s="145" t="s">
        <v>19</v>
      </c>
    </row>
    <row r="6" spans="2:9" s="117" customFormat="1" ht="58.5" customHeight="1" x14ac:dyDescent="0.25">
      <c r="B6" s="238">
        <v>1</v>
      </c>
      <c r="C6" s="233" t="s">
        <v>143</v>
      </c>
      <c r="D6" s="146" t="s">
        <v>37</v>
      </c>
      <c r="E6" s="188">
        <v>74060</v>
      </c>
      <c r="F6" s="189">
        <f>67423.1+49.68</f>
        <v>67472.78</v>
      </c>
      <c r="G6" s="147">
        <f>F6/E6*100</f>
        <v>91.105563056980827</v>
      </c>
    </row>
    <row r="7" spans="2:9" s="117" customFormat="1" ht="48" customHeight="1" x14ac:dyDescent="0.25">
      <c r="B7" s="239"/>
      <c r="C7" s="233"/>
      <c r="D7" s="146" t="s">
        <v>114</v>
      </c>
      <c r="E7" s="188">
        <v>1475.69</v>
      </c>
      <c r="F7" s="189">
        <v>1475.69</v>
      </c>
      <c r="G7" s="147">
        <f>F7/E7*100</f>
        <v>100</v>
      </c>
    </row>
    <row r="8" spans="2:9" s="117" customFormat="1" ht="64.5" customHeight="1" x14ac:dyDescent="0.25">
      <c r="B8" s="238">
        <v>2</v>
      </c>
      <c r="C8" s="224" t="s">
        <v>8</v>
      </c>
      <c r="D8" s="184" t="s">
        <v>126</v>
      </c>
      <c r="E8" s="149">
        <f>76012.9-1814.98</f>
        <v>74197.919999999998</v>
      </c>
      <c r="F8" s="150">
        <f>75725.04-1808.23-3.38</f>
        <v>73913.429999999993</v>
      </c>
      <c r="G8" s="151">
        <f t="shared" ref="G8:G12" si="0">F8/E8*100</f>
        <v>99.616579548321553</v>
      </c>
    </row>
    <row r="9" spans="2:9" s="117" customFormat="1" ht="64.5" customHeight="1" x14ac:dyDescent="0.25">
      <c r="B9" s="240"/>
      <c r="C9" s="224"/>
      <c r="D9" s="184" t="s">
        <v>113</v>
      </c>
      <c r="E9" s="149">
        <v>12068.5</v>
      </c>
      <c r="F9" s="150">
        <v>11145.65</v>
      </c>
      <c r="G9" s="151">
        <f>F9/E9*100</f>
        <v>92.353233624725519</v>
      </c>
    </row>
    <row r="10" spans="2:9" s="117" customFormat="1" ht="90" customHeight="1" x14ac:dyDescent="0.25">
      <c r="B10" s="239"/>
      <c r="C10" s="224"/>
      <c r="D10" s="184" t="s">
        <v>114</v>
      </c>
      <c r="E10" s="149">
        <v>454.18</v>
      </c>
      <c r="F10" s="190">
        <v>454.18</v>
      </c>
      <c r="G10" s="151">
        <f t="shared" si="0"/>
        <v>100</v>
      </c>
    </row>
    <row r="11" spans="2:9" s="117" customFormat="1" ht="64.5" customHeight="1" x14ac:dyDescent="0.25">
      <c r="B11" s="238">
        <v>3</v>
      </c>
      <c r="C11" s="208" t="s">
        <v>9</v>
      </c>
      <c r="D11" s="148" t="s">
        <v>39</v>
      </c>
      <c r="E11" s="149">
        <v>27180.880000000001</v>
      </c>
      <c r="F11" s="150">
        <v>25712.36</v>
      </c>
      <c r="G11" s="151">
        <f t="shared" si="0"/>
        <v>94.597231583377734</v>
      </c>
    </row>
    <row r="12" spans="2:9" s="117" customFormat="1" ht="64.5" customHeight="1" x14ac:dyDescent="0.25">
      <c r="B12" s="240"/>
      <c r="C12" s="210"/>
      <c r="D12" s="139" t="s">
        <v>40</v>
      </c>
      <c r="E12" s="149">
        <v>31780.799999999999</v>
      </c>
      <c r="F12" s="150">
        <v>30063.9</v>
      </c>
      <c r="G12" s="151">
        <f t="shared" si="0"/>
        <v>94.597681619090778</v>
      </c>
    </row>
    <row r="13" spans="2:9" s="117" customFormat="1" ht="64.5" customHeight="1" x14ac:dyDescent="0.25">
      <c r="B13" s="240"/>
      <c r="C13" s="210"/>
      <c r="D13" s="152" t="s">
        <v>41</v>
      </c>
      <c r="E13" s="149">
        <v>10872.6</v>
      </c>
      <c r="F13" s="150">
        <v>10284.799999999999</v>
      </c>
      <c r="G13" s="151">
        <f t="shared" ref="G13" si="1">F13/E13*100</f>
        <v>94.593749425160496</v>
      </c>
    </row>
    <row r="14" spans="2:9" s="117" customFormat="1" ht="21" customHeight="1" x14ac:dyDescent="0.25">
      <c r="B14" s="240"/>
      <c r="C14" s="210"/>
      <c r="D14" s="148" t="s">
        <v>113</v>
      </c>
      <c r="E14" s="187">
        <v>5049.3999999999996</v>
      </c>
      <c r="F14" s="150">
        <v>3021.2</v>
      </c>
      <c r="G14" s="151">
        <f t="shared" ref="G14:G20" si="2">F14/E14*100</f>
        <v>59.832851427892422</v>
      </c>
      <c r="I14" s="117" t="s">
        <v>147</v>
      </c>
    </row>
    <row r="15" spans="2:9" s="117" customFormat="1" ht="63" customHeight="1" x14ac:dyDescent="0.25">
      <c r="B15" s="238">
        <v>4</v>
      </c>
      <c r="C15" s="224" t="s">
        <v>10</v>
      </c>
      <c r="D15" s="139" t="s">
        <v>40</v>
      </c>
      <c r="E15" s="149">
        <v>57200.66</v>
      </c>
      <c r="F15" s="150">
        <v>55466.51</v>
      </c>
      <c r="G15" s="151">
        <f t="shared" si="2"/>
        <v>96.968304211874482</v>
      </c>
    </row>
    <row r="16" spans="2:9" s="117" customFormat="1" ht="60" x14ac:dyDescent="0.25">
      <c r="B16" s="240"/>
      <c r="C16" s="224"/>
      <c r="D16" s="152" t="s">
        <v>41</v>
      </c>
      <c r="E16" s="149">
        <v>34943.449999999997</v>
      </c>
      <c r="F16" s="150">
        <v>34285.120000000003</v>
      </c>
      <c r="G16" s="151">
        <f t="shared" si="2"/>
        <v>98.116013158403092</v>
      </c>
    </row>
    <row r="17" spans="2:7" s="117" customFormat="1" x14ac:dyDescent="0.25">
      <c r="B17" s="239"/>
      <c r="C17" s="224"/>
      <c r="D17" s="148" t="s">
        <v>113</v>
      </c>
      <c r="E17" s="149">
        <v>11478.18</v>
      </c>
      <c r="F17" s="150">
        <v>10060.68</v>
      </c>
      <c r="G17" s="151">
        <f t="shared" si="2"/>
        <v>87.650481173844625</v>
      </c>
    </row>
    <row r="18" spans="2:7" s="117" customFormat="1" ht="75" customHeight="1" x14ac:dyDescent="0.25">
      <c r="B18" s="238">
        <v>5</v>
      </c>
      <c r="C18" s="224" t="s">
        <v>64</v>
      </c>
      <c r="D18" s="153" t="s">
        <v>46</v>
      </c>
      <c r="E18" s="149">
        <v>88965.26</v>
      </c>
      <c r="F18" s="149">
        <v>88182.61</v>
      </c>
      <c r="G18" s="151">
        <f t="shared" si="2"/>
        <v>99.12027458808079</v>
      </c>
    </row>
    <row r="19" spans="2:7" s="117" customFormat="1" ht="15" hidden="1" customHeight="1" x14ac:dyDescent="0.25">
      <c r="B19" s="239"/>
      <c r="C19" s="224"/>
      <c r="D19" s="154" t="s">
        <v>115</v>
      </c>
      <c r="E19" s="149">
        <v>0</v>
      </c>
      <c r="F19" s="149">
        <v>0</v>
      </c>
      <c r="G19" s="151">
        <v>0</v>
      </c>
    </row>
    <row r="20" spans="2:7" s="117" customFormat="1" ht="60" customHeight="1" x14ac:dyDescent="0.25">
      <c r="B20" s="236">
        <v>6</v>
      </c>
      <c r="C20" s="234" t="s">
        <v>135</v>
      </c>
      <c r="D20" s="153" t="s">
        <v>46</v>
      </c>
      <c r="E20" s="149">
        <f>13611.68+377.47</f>
        <v>13989.15</v>
      </c>
      <c r="F20" s="149">
        <f>12410.56+377.46</f>
        <v>12788.019999999999</v>
      </c>
      <c r="G20" s="151">
        <f t="shared" si="2"/>
        <v>91.413845730441082</v>
      </c>
    </row>
    <row r="21" spans="2:7" s="117" customFormat="1" ht="60" x14ac:dyDescent="0.25">
      <c r="B21" s="237"/>
      <c r="C21" s="235"/>
      <c r="D21" s="148" t="s">
        <v>39</v>
      </c>
      <c r="E21" s="149">
        <v>15083.22</v>
      </c>
      <c r="F21" s="149">
        <v>13752.24</v>
      </c>
      <c r="G21" s="151">
        <f t="shared" ref="G21" si="3">F21/E21*100</f>
        <v>91.175756900714831</v>
      </c>
    </row>
    <row r="22" spans="2:7" s="117" customFormat="1" ht="60" x14ac:dyDescent="0.25">
      <c r="B22" s="237"/>
      <c r="C22" s="235"/>
      <c r="D22" s="139" t="s">
        <v>40</v>
      </c>
      <c r="E22" s="149">
        <v>27446.75</v>
      </c>
      <c r="F22" s="149">
        <v>26677.153999999999</v>
      </c>
      <c r="G22" s="151">
        <f>F22/E22*100</f>
        <v>97.196039603960401</v>
      </c>
    </row>
    <row r="23" spans="2:7" s="117" customFormat="1" ht="60" x14ac:dyDescent="0.25">
      <c r="B23" s="237"/>
      <c r="C23" s="235"/>
      <c r="D23" s="152" t="s">
        <v>41</v>
      </c>
      <c r="E23" s="190">
        <v>12012.84</v>
      </c>
      <c r="F23" s="149">
        <v>10919.49</v>
      </c>
      <c r="G23" s="151">
        <f>F23/E23*100</f>
        <v>90.898488617179623</v>
      </c>
    </row>
    <row r="24" spans="2:7" s="117" customFormat="1" ht="18.75" customHeight="1" x14ac:dyDescent="0.25">
      <c r="B24" s="237"/>
      <c r="C24" s="235"/>
      <c r="D24" s="148" t="s">
        <v>113</v>
      </c>
      <c r="E24" s="149">
        <v>2953.58</v>
      </c>
      <c r="F24" s="149">
        <v>2250.29</v>
      </c>
      <c r="G24" s="151">
        <f t="shared" ref="G24:G25" si="4">F24/E24*100</f>
        <v>76.188557614826763</v>
      </c>
    </row>
    <row r="25" spans="2:7" s="117" customFormat="1" ht="30" x14ac:dyDescent="0.25">
      <c r="B25" s="237"/>
      <c r="C25" s="235"/>
      <c r="D25" s="171" t="s">
        <v>114</v>
      </c>
      <c r="E25" s="191">
        <v>377.47</v>
      </c>
      <c r="F25" s="191">
        <v>377.47</v>
      </c>
      <c r="G25" s="151">
        <f t="shared" si="4"/>
        <v>100</v>
      </c>
    </row>
    <row r="26" spans="2:7" s="117" customFormat="1" x14ac:dyDescent="0.25">
      <c r="E26" s="155">
        <f>SUM(E6:E25)</f>
        <v>501590.53</v>
      </c>
      <c r="F26" s="155">
        <f>SUM(F6:F25)</f>
        <v>478303.57399999985</v>
      </c>
    </row>
    <row r="27" spans="2:7" s="117" customFormat="1" x14ac:dyDescent="0.25"/>
    <row r="28" spans="2:7" s="117" customFormat="1" x14ac:dyDescent="0.25"/>
    <row r="29" spans="2:7" s="117" customFormat="1" x14ac:dyDescent="0.25"/>
    <row r="30" spans="2:7" s="117" customFormat="1" x14ac:dyDescent="0.25"/>
    <row r="31" spans="2:7" s="117" customFormat="1" x14ac:dyDescent="0.25"/>
  </sheetData>
  <mergeCells count="14">
    <mergeCell ref="C20:C25"/>
    <mergeCell ref="B20:B25"/>
    <mergeCell ref="B6:B7"/>
    <mergeCell ref="B8:B10"/>
    <mergeCell ref="B15:B17"/>
    <mergeCell ref="B18:B19"/>
    <mergeCell ref="B11:B14"/>
    <mergeCell ref="C2:G2"/>
    <mergeCell ref="C3:G3"/>
    <mergeCell ref="C18:C19"/>
    <mergeCell ref="C6:C7"/>
    <mergeCell ref="C8:C10"/>
    <mergeCell ref="C15:C17"/>
    <mergeCell ref="C11:C14"/>
  </mergeCells>
  <pageMargins left="0.51181102362204722" right="0.51181102362204722" top="0.35433070866141736" bottom="0.35433070866141736" header="0" footer="0"/>
  <pageSetup paperSize="9" scale="68" orientation="portrait" verticalDpi="4294967294" r:id="rId1"/>
  <rowBreaks count="1" manualBreakCount="1">
    <brk id="17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1"/>
  <sheetViews>
    <sheetView view="pageBreakPreview" zoomScale="90" zoomScaleNormal="70" zoomScaleSheetLayoutView="90" workbookViewId="0">
      <pane xSplit="6" ySplit="3" topLeftCell="G75" activePane="bottomRight" state="frozen"/>
      <selection pane="topRight" activeCell="E1" sqref="E1"/>
      <selection pane="bottomLeft" activeCell="A4" sqref="A4"/>
      <selection pane="bottomRight" activeCell="I80" sqref="I80"/>
    </sheetView>
  </sheetViews>
  <sheetFormatPr defaultRowHeight="15" x14ac:dyDescent="0.25"/>
  <cols>
    <col min="1" max="1" width="3.42578125" style="119" customWidth="1"/>
    <col min="2" max="2" width="6.7109375" style="119" customWidth="1"/>
    <col min="3" max="3" width="27.7109375" style="162" customWidth="1"/>
    <col min="4" max="4" width="23.5703125" style="119" customWidth="1"/>
    <col min="5" max="5" width="85" style="163" customWidth="1"/>
    <col min="6" max="6" width="16.28515625" style="162" customWidth="1"/>
    <col min="7" max="8" width="12.42578125" style="119" customWidth="1"/>
    <col min="9" max="9" width="22.85546875" style="119" customWidth="1"/>
    <col min="10" max="16384" width="9.140625" style="119"/>
  </cols>
  <sheetData>
    <row r="1" spans="2:9" ht="26.25" customHeight="1" x14ac:dyDescent="0.25">
      <c r="C1" s="242" t="s">
        <v>24</v>
      </c>
      <c r="D1" s="242"/>
      <c r="E1" s="242"/>
      <c r="F1" s="242"/>
      <c r="G1" s="242"/>
      <c r="H1" s="242"/>
      <c r="I1" s="242"/>
    </row>
    <row r="2" spans="2:9" ht="38.25" customHeight="1" x14ac:dyDescent="0.25">
      <c r="C2" s="243" t="s">
        <v>25</v>
      </c>
      <c r="D2" s="243"/>
      <c r="E2" s="243"/>
      <c r="F2" s="243"/>
      <c r="G2" s="243"/>
      <c r="H2" s="243"/>
      <c r="I2" s="243"/>
    </row>
    <row r="3" spans="2:9" ht="66" customHeight="1" x14ac:dyDescent="0.25">
      <c r="B3" s="142" t="s">
        <v>134</v>
      </c>
      <c r="C3" s="137" t="s">
        <v>4</v>
      </c>
      <c r="D3" s="137" t="s">
        <v>5</v>
      </c>
      <c r="E3" s="137" t="s">
        <v>29</v>
      </c>
      <c r="F3" s="137" t="s">
        <v>30</v>
      </c>
      <c r="G3" s="137" t="s">
        <v>27</v>
      </c>
      <c r="H3" s="137" t="s">
        <v>28</v>
      </c>
      <c r="I3" s="137" t="s">
        <v>99</v>
      </c>
    </row>
    <row r="4" spans="2:9" ht="23.25" customHeight="1" x14ac:dyDescent="0.25">
      <c r="B4" s="252">
        <v>1</v>
      </c>
      <c r="C4" s="248" t="s">
        <v>143</v>
      </c>
      <c r="D4" s="224" t="s">
        <v>37</v>
      </c>
      <c r="E4" s="156" t="s">
        <v>116</v>
      </c>
      <c r="F4" s="140" t="s">
        <v>31</v>
      </c>
      <c r="G4" s="157">
        <v>100</v>
      </c>
      <c r="H4" s="157">
        <v>95</v>
      </c>
      <c r="I4" s="151">
        <f t="shared" ref="I4:I8" si="0">H4/G4*100</f>
        <v>95</v>
      </c>
    </row>
    <row r="5" spans="2:9" ht="34.5" customHeight="1" x14ac:dyDescent="0.25">
      <c r="B5" s="253"/>
      <c r="C5" s="249"/>
      <c r="D5" s="224"/>
      <c r="E5" s="156" t="s">
        <v>117</v>
      </c>
      <c r="F5" s="140" t="s">
        <v>31</v>
      </c>
      <c r="G5" s="157">
        <v>100</v>
      </c>
      <c r="H5" s="157">
        <v>20</v>
      </c>
      <c r="I5" s="151">
        <f t="shared" si="0"/>
        <v>20</v>
      </c>
    </row>
    <row r="6" spans="2:9" ht="34.5" customHeight="1" x14ac:dyDescent="0.25">
      <c r="B6" s="253"/>
      <c r="C6" s="249"/>
      <c r="D6" s="224"/>
      <c r="E6" s="156" t="s">
        <v>118</v>
      </c>
      <c r="F6" s="140" t="s">
        <v>31</v>
      </c>
      <c r="G6" s="157">
        <v>100</v>
      </c>
      <c r="H6" s="157">
        <v>80</v>
      </c>
      <c r="I6" s="151">
        <f t="shared" si="0"/>
        <v>80</v>
      </c>
    </row>
    <row r="7" spans="2:9" ht="19.5" customHeight="1" x14ac:dyDescent="0.25">
      <c r="B7" s="253"/>
      <c r="C7" s="249"/>
      <c r="D7" s="224"/>
      <c r="E7" s="158" t="s">
        <v>33</v>
      </c>
      <c r="F7" s="140"/>
      <c r="G7" s="159">
        <v>100</v>
      </c>
      <c r="H7" s="159">
        <v>65</v>
      </c>
      <c r="I7" s="160">
        <f>(I4+I5+I6)/3</f>
        <v>65</v>
      </c>
    </row>
    <row r="8" spans="2:9" ht="34.5" customHeight="1" x14ac:dyDescent="0.25">
      <c r="B8" s="253"/>
      <c r="C8" s="249"/>
      <c r="D8" s="224" t="s">
        <v>114</v>
      </c>
      <c r="E8" s="156" t="s">
        <v>119</v>
      </c>
      <c r="F8" s="140" t="s">
        <v>31</v>
      </c>
      <c r="G8" s="157">
        <v>100</v>
      </c>
      <c r="H8" s="157">
        <v>80</v>
      </c>
      <c r="I8" s="151">
        <f t="shared" si="0"/>
        <v>80</v>
      </c>
    </row>
    <row r="9" spans="2:9" ht="17.25" customHeight="1" x14ac:dyDescent="0.25">
      <c r="B9" s="253"/>
      <c r="C9" s="249"/>
      <c r="D9" s="224"/>
      <c r="E9" s="156" t="s">
        <v>120</v>
      </c>
      <c r="F9" s="140" t="s">
        <v>31</v>
      </c>
      <c r="G9" s="157">
        <v>0</v>
      </c>
      <c r="H9" s="157">
        <v>0</v>
      </c>
      <c r="I9" s="151">
        <v>0</v>
      </c>
    </row>
    <row r="10" spans="2:9" ht="18" customHeight="1" x14ac:dyDescent="0.25">
      <c r="B10" s="253"/>
      <c r="C10" s="249"/>
      <c r="D10" s="224"/>
      <c r="E10" s="156" t="s">
        <v>121</v>
      </c>
      <c r="F10" s="140" t="s">
        <v>31</v>
      </c>
      <c r="G10" s="157">
        <v>0</v>
      </c>
      <c r="H10" s="157">
        <v>0</v>
      </c>
      <c r="I10" s="151">
        <v>0</v>
      </c>
    </row>
    <row r="11" spans="2:9" ht="19.5" customHeight="1" x14ac:dyDescent="0.25">
      <c r="B11" s="254"/>
      <c r="C11" s="250"/>
      <c r="D11" s="224"/>
      <c r="E11" s="161" t="s">
        <v>33</v>
      </c>
      <c r="F11" s="137"/>
      <c r="G11" s="160">
        <v>100</v>
      </c>
      <c r="H11" s="159">
        <v>80</v>
      </c>
      <c r="I11" s="160">
        <v>80</v>
      </c>
    </row>
    <row r="12" spans="2:9" ht="32.25" customHeight="1" x14ac:dyDescent="0.25">
      <c r="B12" s="252">
        <v>2</v>
      </c>
      <c r="C12" s="248" t="s">
        <v>8</v>
      </c>
      <c r="D12" s="224" t="s">
        <v>39</v>
      </c>
      <c r="E12" s="156" t="s">
        <v>123</v>
      </c>
      <c r="F12" s="140" t="s">
        <v>31</v>
      </c>
      <c r="G12" s="151">
        <v>100</v>
      </c>
      <c r="H12" s="157">
        <v>99.4</v>
      </c>
      <c r="I12" s="151">
        <f t="shared" ref="I12:I37" si="1">H12/G12*100</f>
        <v>99.4</v>
      </c>
    </row>
    <row r="13" spans="2:9" ht="37.5" customHeight="1" x14ac:dyDescent="0.25">
      <c r="B13" s="253"/>
      <c r="C13" s="249"/>
      <c r="D13" s="224"/>
      <c r="E13" s="154" t="s">
        <v>124</v>
      </c>
      <c r="F13" s="140" t="s">
        <v>31</v>
      </c>
      <c r="G13" s="151">
        <v>100</v>
      </c>
      <c r="H13" s="157">
        <v>99.4</v>
      </c>
      <c r="I13" s="151">
        <f t="shared" si="1"/>
        <v>99.4</v>
      </c>
    </row>
    <row r="14" spans="2:9" ht="36" customHeight="1" x14ac:dyDescent="0.25">
      <c r="B14" s="253"/>
      <c r="C14" s="249"/>
      <c r="D14" s="224"/>
      <c r="E14" s="154" t="s">
        <v>124</v>
      </c>
      <c r="F14" s="140" t="s">
        <v>31</v>
      </c>
      <c r="G14" s="151">
        <v>100</v>
      </c>
      <c r="H14" s="157">
        <v>100</v>
      </c>
      <c r="I14" s="151">
        <f t="shared" si="1"/>
        <v>100</v>
      </c>
    </row>
    <row r="15" spans="2:9" ht="31.5" customHeight="1" x14ac:dyDescent="0.25">
      <c r="B15" s="253"/>
      <c r="C15" s="249"/>
      <c r="D15" s="224"/>
      <c r="E15" s="154" t="s">
        <v>124</v>
      </c>
      <c r="F15" s="140" t="s">
        <v>31</v>
      </c>
      <c r="G15" s="151">
        <v>100</v>
      </c>
      <c r="H15" s="157">
        <v>100</v>
      </c>
      <c r="I15" s="151">
        <f t="shared" si="1"/>
        <v>100</v>
      </c>
    </row>
    <row r="16" spans="2:9" ht="19.5" customHeight="1" x14ac:dyDescent="0.25">
      <c r="B16" s="253"/>
      <c r="C16" s="249"/>
      <c r="D16" s="224"/>
      <c r="E16" s="161" t="s">
        <v>33</v>
      </c>
      <c r="F16" s="140"/>
      <c r="G16" s="160">
        <v>100</v>
      </c>
      <c r="H16" s="159">
        <v>99.7</v>
      </c>
      <c r="I16" s="160">
        <f>(I12+I13+I14+I15)/4</f>
        <v>99.7</v>
      </c>
    </row>
    <row r="17" spans="2:9" ht="24" customHeight="1" x14ac:dyDescent="0.25">
      <c r="B17" s="253"/>
      <c r="C17" s="249"/>
      <c r="D17" s="224" t="s">
        <v>113</v>
      </c>
      <c r="E17" s="154" t="s">
        <v>125</v>
      </c>
      <c r="F17" s="140" t="s">
        <v>31</v>
      </c>
      <c r="G17" s="151">
        <v>100</v>
      </c>
      <c r="H17" s="157">
        <v>100</v>
      </c>
      <c r="I17" s="151">
        <f t="shared" si="1"/>
        <v>100</v>
      </c>
    </row>
    <row r="18" spans="2:9" ht="33.75" customHeight="1" x14ac:dyDescent="0.25">
      <c r="B18" s="253"/>
      <c r="C18" s="249"/>
      <c r="D18" s="224"/>
      <c r="E18" s="154" t="s">
        <v>124</v>
      </c>
      <c r="F18" s="140" t="s">
        <v>31</v>
      </c>
      <c r="G18" s="151">
        <v>100</v>
      </c>
      <c r="H18" s="157">
        <v>98</v>
      </c>
      <c r="I18" s="151">
        <f t="shared" si="1"/>
        <v>98</v>
      </c>
    </row>
    <row r="19" spans="2:9" ht="20.25" customHeight="1" x14ac:dyDescent="0.25">
      <c r="B19" s="253"/>
      <c r="C19" s="249"/>
      <c r="D19" s="224"/>
      <c r="E19" s="161" t="s">
        <v>33</v>
      </c>
      <c r="F19" s="140"/>
      <c r="G19" s="160">
        <v>100</v>
      </c>
      <c r="H19" s="159">
        <v>99</v>
      </c>
      <c r="I19" s="160">
        <f>(I17+I18)/2</f>
        <v>99</v>
      </c>
    </row>
    <row r="20" spans="2:9" ht="36" customHeight="1" x14ac:dyDescent="0.25">
      <c r="B20" s="253"/>
      <c r="C20" s="249"/>
      <c r="D20" s="224" t="s">
        <v>114</v>
      </c>
      <c r="E20" s="154" t="s">
        <v>119</v>
      </c>
      <c r="F20" s="140" t="s">
        <v>31</v>
      </c>
      <c r="G20" s="151">
        <v>100</v>
      </c>
      <c r="H20" s="157">
        <v>100</v>
      </c>
      <c r="I20" s="151">
        <f t="shared" si="1"/>
        <v>100</v>
      </c>
    </row>
    <row r="21" spans="2:9" ht="21" customHeight="1" x14ac:dyDescent="0.25">
      <c r="B21" s="253"/>
      <c r="C21" s="249"/>
      <c r="D21" s="224"/>
      <c r="E21" s="154" t="s">
        <v>120</v>
      </c>
      <c r="F21" s="140" t="s">
        <v>31</v>
      </c>
      <c r="G21" s="151">
        <v>0</v>
      </c>
      <c r="H21" s="157">
        <v>0</v>
      </c>
      <c r="I21" s="151">
        <v>100</v>
      </c>
    </row>
    <row r="22" spans="2:9" ht="18.75" customHeight="1" x14ac:dyDescent="0.25">
      <c r="B22" s="253"/>
      <c r="C22" s="249"/>
      <c r="D22" s="224"/>
      <c r="E22" s="154" t="s">
        <v>121</v>
      </c>
      <c r="F22" s="140" t="s">
        <v>31</v>
      </c>
      <c r="G22" s="151">
        <v>0</v>
      </c>
      <c r="H22" s="157">
        <v>0</v>
      </c>
      <c r="I22" s="151">
        <v>100</v>
      </c>
    </row>
    <row r="23" spans="2:9" ht="24.75" customHeight="1" x14ac:dyDescent="0.25">
      <c r="B23" s="254"/>
      <c r="C23" s="250"/>
      <c r="D23" s="224"/>
      <c r="E23" s="161" t="s">
        <v>33</v>
      </c>
      <c r="F23" s="137"/>
      <c r="G23" s="160">
        <v>100</v>
      </c>
      <c r="H23" s="159">
        <v>100</v>
      </c>
      <c r="I23" s="160">
        <f>(I20+I21+I22)/3</f>
        <v>100</v>
      </c>
    </row>
    <row r="24" spans="2:9" ht="32.25" customHeight="1" x14ac:dyDescent="0.25">
      <c r="B24" s="252">
        <v>3</v>
      </c>
      <c r="C24" s="245" t="s">
        <v>9</v>
      </c>
      <c r="D24" s="224" t="s">
        <v>39</v>
      </c>
      <c r="E24" s="156" t="s">
        <v>123</v>
      </c>
      <c r="F24" s="140" t="s">
        <v>31</v>
      </c>
      <c r="G24" s="151">
        <v>100</v>
      </c>
      <c r="H24" s="157">
        <v>100</v>
      </c>
      <c r="I24" s="151">
        <f t="shared" ref="I24:I27" si="2">H24/G24*100</f>
        <v>100</v>
      </c>
    </row>
    <row r="25" spans="2:9" ht="33.75" customHeight="1" x14ac:dyDescent="0.25">
      <c r="B25" s="253"/>
      <c r="C25" s="246"/>
      <c r="D25" s="224"/>
      <c r="E25" s="154" t="s">
        <v>124</v>
      </c>
      <c r="F25" s="140" t="s">
        <v>31</v>
      </c>
      <c r="G25" s="151">
        <v>100</v>
      </c>
      <c r="H25" s="157">
        <v>100</v>
      </c>
      <c r="I25" s="151">
        <f t="shared" si="2"/>
        <v>100</v>
      </c>
    </row>
    <row r="26" spans="2:9" ht="34.5" customHeight="1" x14ac:dyDescent="0.25">
      <c r="B26" s="253"/>
      <c r="C26" s="246"/>
      <c r="D26" s="224"/>
      <c r="E26" s="154" t="s">
        <v>124</v>
      </c>
      <c r="F26" s="140" t="s">
        <v>31</v>
      </c>
      <c r="G26" s="151">
        <v>100</v>
      </c>
      <c r="H26" s="157">
        <v>100</v>
      </c>
      <c r="I26" s="151">
        <f t="shared" si="2"/>
        <v>100</v>
      </c>
    </row>
    <row r="27" spans="2:9" ht="33" customHeight="1" x14ac:dyDescent="0.25">
      <c r="B27" s="253"/>
      <c r="C27" s="246"/>
      <c r="D27" s="224"/>
      <c r="E27" s="154" t="s">
        <v>124</v>
      </c>
      <c r="F27" s="140" t="s">
        <v>31</v>
      </c>
      <c r="G27" s="151">
        <v>100</v>
      </c>
      <c r="H27" s="157">
        <v>100</v>
      </c>
      <c r="I27" s="151">
        <f t="shared" si="2"/>
        <v>100</v>
      </c>
    </row>
    <row r="28" spans="2:9" ht="21" customHeight="1" x14ac:dyDescent="0.25">
      <c r="B28" s="253"/>
      <c r="C28" s="246"/>
      <c r="D28" s="224"/>
      <c r="E28" s="161" t="s">
        <v>33</v>
      </c>
      <c r="F28" s="140"/>
      <c r="G28" s="160">
        <v>100</v>
      </c>
      <c r="H28" s="159">
        <v>100</v>
      </c>
      <c r="I28" s="160">
        <f>(I24+I25+I26+I27)/4</f>
        <v>100</v>
      </c>
    </row>
    <row r="29" spans="2:9" ht="38.25" customHeight="1" x14ac:dyDescent="0.25">
      <c r="B29" s="253"/>
      <c r="C29" s="246"/>
      <c r="D29" s="255" t="s">
        <v>40</v>
      </c>
      <c r="E29" s="156" t="s">
        <v>129</v>
      </c>
      <c r="F29" s="140" t="s">
        <v>31</v>
      </c>
      <c r="G29" s="151">
        <v>100</v>
      </c>
      <c r="H29" s="151">
        <v>100</v>
      </c>
      <c r="I29" s="151">
        <f t="shared" si="1"/>
        <v>100</v>
      </c>
    </row>
    <row r="30" spans="2:9" ht="34.5" customHeight="1" x14ac:dyDescent="0.25">
      <c r="B30" s="253"/>
      <c r="C30" s="246"/>
      <c r="D30" s="256"/>
      <c r="E30" s="154" t="s">
        <v>124</v>
      </c>
      <c r="F30" s="140" t="s">
        <v>31</v>
      </c>
      <c r="G30" s="151">
        <v>100</v>
      </c>
      <c r="H30" s="151">
        <v>100</v>
      </c>
      <c r="I30" s="151">
        <f t="shared" si="1"/>
        <v>100</v>
      </c>
    </row>
    <row r="31" spans="2:9" ht="36" customHeight="1" x14ac:dyDescent="0.25">
      <c r="B31" s="253"/>
      <c r="C31" s="246"/>
      <c r="D31" s="256"/>
      <c r="E31" s="154" t="s">
        <v>124</v>
      </c>
      <c r="F31" s="140" t="s">
        <v>31</v>
      </c>
      <c r="G31" s="151">
        <v>100</v>
      </c>
      <c r="H31" s="151">
        <v>100</v>
      </c>
      <c r="I31" s="151">
        <f t="shared" si="1"/>
        <v>100</v>
      </c>
    </row>
    <row r="32" spans="2:9" ht="33" customHeight="1" x14ac:dyDescent="0.25">
      <c r="B32" s="253"/>
      <c r="C32" s="246"/>
      <c r="D32" s="256"/>
      <c r="E32" s="154" t="s">
        <v>124</v>
      </c>
      <c r="F32" s="140" t="s">
        <v>31</v>
      </c>
      <c r="G32" s="151">
        <v>100</v>
      </c>
      <c r="H32" s="151">
        <v>100</v>
      </c>
      <c r="I32" s="151">
        <f t="shared" si="1"/>
        <v>100</v>
      </c>
    </row>
    <row r="33" spans="2:9" ht="18" customHeight="1" x14ac:dyDescent="0.25">
      <c r="B33" s="253"/>
      <c r="C33" s="246"/>
      <c r="D33" s="257"/>
      <c r="E33" s="161" t="s">
        <v>33</v>
      </c>
      <c r="F33" s="137"/>
      <c r="G33" s="142">
        <v>100</v>
      </c>
      <c r="H33" s="137">
        <v>100</v>
      </c>
      <c r="I33" s="160">
        <f>(I29+I30+I31+I32)/4</f>
        <v>100</v>
      </c>
    </row>
    <row r="34" spans="2:9" ht="33" customHeight="1" x14ac:dyDescent="0.25">
      <c r="B34" s="253"/>
      <c r="C34" s="246"/>
      <c r="D34" s="244" t="s">
        <v>41</v>
      </c>
      <c r="E34" s="156" t="s">
        <v>130</v>
      </c>
      <c r="F34" s="140" t="s">
        <v>31</v>
      </c>
      <c r="G34" s="151">
        <v>100</v>
      </c>
      <c r="H34" s="151">
        <v>100</v>
      </c>
      <c r="I34" s="151">
        <f t="shared" si="1"/>
        <v>100</v>
      </c>
    </row>
    <row r="35" spans="2:9" ht="34.5" customHeight="1" x14ac:dyDescent="0.25">
      <c r="B35" s="253"/>
      <c r="C35" s="246"/>
      <c r="D35" s="244"/>
      <c r="E35" s="156" t="s">
        <v>124</v>
      </c>
      <c r="F35" s="140" t="s">
        <v>31</v>
      </c>
      <c r="G35" s="151">
        <v>100</v>
      </c>
      <c r="H35" s="151">
        <v>100</v>
      </c>
      <c r="I35" s="151">
        <f t="shared" si="1"/>
        <v>100</v>
      </c>
    </row>
    <row r="36" spans="2:9" ht="34.5" customHeight="1" x14ac:dyDescent="0.25">
      <c r="B36" s="253"/>
      <c r="C36" s="246"/>
      <c r="D36" s="244"/>
      <c r="E36" s="154" t="s">
        <v>124</v>
      </c>
      <c r="F36" s="140" t="s">
        <v>31</v>
      </c>
      <c r="G36" s="151">
        <v>100</v>
      </c>
      <c r="H36" s="151">
        <v>100</v>
      </c>
      <c r="I36" s="151">
        <f t="shared" si="1"/>
        <v>100</v>
      </c>
    </row>
    <row r="37" spans="2:9" ht="33" customHeight="1" x14ac:dyDescent="0.25">
      <c r="B37" s="253"/>
      <c r="C37" s="246"/>
      <c r="D37" s="244"/>
      <c r="E37" s="154" t="s">
        <v>124</v>
      </c>
      <c r="F37" s="140" t="s">
        <v>31</v>
      </c>
      <c r="G37" s="151">
        <v>100</v>
      </c>
      <c r="H37" s="151">
        <v>100</v>
      </c>
      <c r="I37" s="151">
        <f t="shared" si="1"/>
        <v>100</v>
      </c>
    </row>
    <row r="38" spans="2:9" ht="21.75" customHeight="1" x14ac:dyDescent="0.25">
      <c r="B38" s="253"/>
      <c r="C38" s="246"/>
      <c r="D38" s="244"/>
      <c r="E38" s="161" t="s">
        <v>33</v>
      </c>
      <c r="F38" s="137"/>
      <c r="G38" s="142">
        <v>100</v>
      </c>
      <c r="H38" s="137">
        <v>100</v>
      </c>
      <c r="I38" s="160">
        <f>(I34+I35+I36+I37)/4</f>
        <v>100</v>
      </c>
    </row>
    <row r="39" spans="2:9" ht="21" customHeight="1" x14ac:dyDescent="0.25">
      <c r="B39" s="253"/>
      <c r="C39" s="246"/>
      <c r="D39" s="224" t="s">
        <v>113</v>
      </c>
      <c r="E39" s="154" t="s">
        <v>125</v>
      </c>
      <c r="F39" s="140" t="s">
        <v>31</v>
      </c>
      <c r="G39" s="151">
        <v>100</v>
      </c>
      <c r="H39" s="157">
        <v>100</v>
      </c>
      <c r="I39" s="151">
        <f t="shared" ref="I39:I40" si="3">H39/G39*100</f>
        <v>100</v>
      </c>
    </row>
    <row r="40" spans="2:9" ht="33" customHeight="1" x14ac:dyDescent="0.25">
      <c r="B40" s="253"/>
      <c r="C40" s="246"/>
      <c r="D40" s="224"/>
      <c r="E40" s="154" t="s">
        <v>124</v>
      </c>
      <c r="F40" s="140" t="s">
        <v>31</v>
      </c>
      <c r="G40" s="151">
        <v>100</v>
      </c>
      <c r="H40" s="157">
        <v>100</v>
      </c>
      <c r="I40" s="151">
        <f t="shared" si="3"/>
        <v>100</v>
      </c>
    </row>
    <row r="41" spans="2:9" ht="25.5" customHeight="1" x14ac:dyDescent="0.25">
      <c r="B41" s="254"/>
      <c r="C41" s="247"/>
      <c r="D41" s="224"/>
      <c r="E41" s="161" t="s">
        <v>33</v>
      </c>
      <c r="F41" s="140"/>
      <c r="G41" s="160">
        <v>100</v>
      </c>
      <c r="H41" s="159">
        <v>100</v>
      </c>
      <c r="I41" s="160">
        <f>(I39+I40)/2</f>
        <v>100</v>
      </c>
    </row>
    <row r="42" spans="2:9" ht="33" customHeight="1" x14ac:dyDescent="0.25">
      <c r="B42" s="252">
        <v>4</v>
      </c>
      <c r="C42" s="224" t="s">
        <v>10</v>
      </c>
      <c r="D42" s="248" t="s">
        <v>40</v>
      </c>
      <c r="E42" s="156" t="s">
        <v>129</v>
      </c>
      <c r="F42" s="140" t="s">
        <v>31</v>
      </c>
      <c r="G42" s="42">
        <v>100</v>
      </c>
      <c r="H42" s="42">
        <v>100</v>
      </c>
      <c r="I42" s="151">
        <f t="shared" ref="I42:I45" si="4">H42/G42*100</f>
        <v>100</v>
      </c>
    </row>
    <row r="43" spans="2:9" ht="33" customHeight="1" x14ac:dyDescent="0.25">
      <c r="B43" s="253"/>
      <c r="C43" s="224"/>
      <c r="D43" s="249"/>
      <c r="E43" s="154" t="s">
        <v>124</v>
      </c>
      <c r="F43" s="140" t="s">
        <v>31</v>
      </c>
      <c r="G43" s="42">
        <v>100</v>
      </c>
      <c r="H43" s="42">
        <v>100</v>
      </c>
      <c r="I43" s="151">
        <f t="shared" si="4"/>
        <v>100</v>
      </c>
    </row>
    <row r="44" spans="2:9" ht="33" customHeight="1" x14ac:dyDescent="0.25">
      <c r="B44" s="253"/>
      <c r="C44" s="224"/>
      <c r="D44" s="249"/>
      <c r="E44" s="154" t="s">
        <v>124</v>
      </c>
      <c r="F44" s="140" t="s">
        <v>31</v>
      </c>
      <c r="G44" s="42">
        <v>100</v>
      </c>
      <c r="H44" s="42">
        <v>100</v>
      </c>
      <c r="I44" s="151">
        <f t="shared" si="4"/>
        <v>100</v>
      </c>
    </row>
    <row r="45" spans="2:9" ht="33.75" customHeight="1" x14ac:dyDescent="0.25">
      <c r="B45" s="253"/>
      <c r="C45" s="224"/>
      <c r="D45" s="249"/>
      <c r="E45" s="154" t="s">
        <v>124</v>
      </c>
      <c r="F45" s="140" t="s">
        <v>31</v>
      </c>
      <c r="G45" s="42">
        <v>100</v>
      </c>
      <c r="H45" s="42">
        <v>100</v>
      </c>
      <c r="I45" s="151">
        <f t="shared" si="4"/>
        <v>100</v>
      </c>
    </row>
    <row r="46" spans="2:9" ht="24" customHeight="1" x14ac:dyDescent="0.25">
      <c r="B46" s="253"/>
      <c r="C46" s="224"/>
      <c r="D46" s="250"/>
      <c r="E46" s="161" t="s">
        <v>33</v>
      </c>
      <c r="F46" s="137"/>
      <c r="G46" s="172">
        <v>100</v>
      </c>
      <c r="H46" s="172">
        <v>100</v>
      </c>
      <c r="I46" s="160">
        <f>(I42+I43+I44+I45)/4</f>
        <v>100</v>
      </c>
    </row>
    <row r="47" spans="2:9" ht="35.25" customHeight="1" x14ac:dyDescent="0.25">
      <c r="B47" s="253"/>
      <c r="C47" s="224"/>
      <c r="D47" s="224" t="s">
        <v>41</v>
      </c>
      <c r="E47" s="156" t="s">
        <v>130</v>
      </c>
      <c r="F47" s="140" t="s">
        <v>31</v>
      </c>
      <c r="G47" s="42">
        <v>100</v>
      </c>
      <c r="H47" s="42">
        <v>100</v>
      </c>
      <c r="I47" s="151">
        <f t="shared" ref="I47:I50" si="5">H47/G47*100</f>
        <v>100</v>
      </c>
    </row>
    <row r="48" spans="2:9" ht="33.75" customHeight="1" x14ac:dyDescent="0.25">
      <c r="B48" s="253"/>
      <c r="C48" s="224"/>
      <c r="D48" s="224"/>
      <c r="E48" s="156" t="s">
        <v>124</v>
      </c>
      <c r="F48" s="140" t="s">
        <v>31</v>
      </c>
      <c r="G48" s="42">
        <v>100</v>
      </c>
      <c r="H48" s="42">
        <v>100</v>
      </c>
      <c r="I48" s="151">
        <f t="shared" si="5"/>
        <v>100</v>
      </c>
    </row>
    <row r="49" spans="2:9" ht="33" customHeight="1" x14ac:dyDescent="0.25">
      <c r="B49" s="253"/>
      <c r="C49" s="224"/>
      <c r="D49" s="224"/>
      <c r="E49" s="154" t="s">
        <v>124</v>
      </c>
      <c r="F49" s="140" t="s">
        <v>31</v>
      </c>
      <c r="G49" s="42">
        <v>100</v>
      </c>
      <c r="H49" s="42">
        <v>100</v>
      </c>
      <c r="I49" s="151">
        <f t="shared" si="5"/>
        <v>100</v>
      </c>
    </row>
    <row r="50" spans="2:9" ht="31.5" customHeight="1" x14ac:dyDescent="0.25">
      <c r="B50" s="253"/>
      <c r="C50" s="224"/>
      <c r="D50" s="224"/>
      <c r="E50" s="154" t="s">
        <v>124</v>
      </c>
      <c r="F50" s="140" t="s">
        <v>31</v>
      </c>
      <c r="G50" s="42">
        <v>100</v>
      </c>
      <c r="H50" s="42">
        <v>100</v>
      </c>
      <c r="I50" s="151">
        <f t="shared" si="5"/>
        <v>100</v>
      </c>
    </row>
    <row r="51" spans="2:9" ht="20.25" customHeight="1" x14ac:dyDescent="0.25">
      <c r="B51" s="253"/>
      <c r="C51" s="224"/>
      <c r="D51" s="224"/>
      <c r="E51" s="161" t="s">
        <v>33</v>
      </c>
      <c r="F51" s="137"/>
      <c r="G51" s="172">
        <v>100</v>
      </c>
      <c r="H51" s="172">
        <v>100</v>
      </c>
      <c r="I51" s="160">
        <f>(I47+I48+I49+I50)/4</f>
        <v>100</v>
      </c>
    </row>
    <row r="52" spans="2:9" ht="21" customHeight="1" x14ac:dyDescent="0.25">
      <c r="B52" s="253"/>
      <c r="C52" s="224"/>
      <c r="D52" s="224" t="s">
        <v>113</v>
      </c>
      <c r="E52" s="154" t="s">
        <v>125</v>
      </c>
      <c r="F52" s="140" t="s">
        <v>31</v>
      </c>
      <c r="G52" s="42">
        <v>100</v>
      </c>
      <c r="H52" s="173">
        <v>100</v>
      </c>
      <c r="I52" s="151">
        <f t="shared" ref="I52:I53" si="6">H52/G52*100</f>
        <v>100</v>
      </c>
    </row>
    <row r="53" spans="2:9" ht="31.5" customHeight="1" x14ac:dyDescent="0.25">
      <c r="B53" s="253"/>
      <c r="C53" s="224"/>
      <c r="D53" s="224"/>
      <c r="E53" s="154" t="s">
        <v>124</v>
      </c>
      <c r="F53" s="140" t="s">
        <v>31</v>
      </c>
      <c r="G53" s="42">
        <v>100</v>
      </c>
      <c r="H53" s="173">
        <v>100</v>
      </c>
      <c r="I53" s="151">
        <f t="shared" si="6"/>
        <v>100</v>
      </c>
    </row>
    <row r="54" spans="2:9" ht="19.5" customHeight="1" x14ac:dyDescent="0.25">
      <c r="B54" s="254"/>
      <c r="C54" s="224"/>
      <c r="D54" s="224"/>
      <c r="E54" s="161" t="s">
        <v>33</v>
      </c>
      <c r="F54" s="140"/>
      <c r="G54" s="172">
        <v>100</v>
      </c>
      <c r="H54" s="174">
        <v>100</v>
      </c>
      <c r="I54" s="160">
        <f>(I52+I53)/2</f>
        <v>100</v>
      </c>
    </row>
    <row r="55" spans="2:9" ht="33" customHeight="1" x14ac:dyDescent="0.25">
      <c r="B55" s="252">
        <v>5</v>
      </c>
      <c r="C55" s="208" t="s">
        <v>64</v>
      </c>
      <c r="D55" s="224" t="s">
        <v>46</v>
      </c>
      <c r="E55" s="156" t="s">
        <v>131</v>
      </c>
      <c r="F55" s="143" t="s">
        <v>31</v>
      </c>
      <c r="G55" s="42">
        <v>100</v>
      </c>
      <c r="H55" s="42">
        <v>96</v>
      </c>
      <c r="I55" s="151">
        <f t="shared" ref="I55:I56" si="7">H55/G55*100</f>
        <v>96</v>
      </c>
    </row>
    <row r="56" spans="2:9" ht="33" customHeight="1" x14ac:dyDescent="0.25">
      <c r="B56" s="253"/>
      <c r="C56" s="210"/>
      <c r="D56" s="224"/>
      <c r="E56" s="156" t="s">
        <v>124</v>
      </c>
      <c r="F56" s="143" t="s">
        <v>31</v>
      </c>
      <c r="G56" s="42">
        <v>100</v>
      </c>
      <c r="H56" s="42">
        <v>98</v>
      </c>
      <c r="I56" s="151">
        <f t="shared" si="7"/>
        <v>98</v>
      </c>
    </row>
    <row r="57" spans="2:9" ht="33" customHeight="1" x14ac:dyDescent="0.25">
      <c r="B57" s="253"/>
      <c r="C57" s="210"/>
      <c r="D57" s="224"/>
      <c r="E57" s="156" t="s">
        <v>131</v>
      </c>
      <c r="F57" s="143" t="s">
        <v>31</v>
      </c>
      <c r="G57" s="42">
        <v>100</v>
      </c>
      <c r="H57" s="42">
        <v>96</v>
      </c>
      <c r="I57" s="151">
        <f t="shared" ref="I57:I58" si="8">H57/G57*100</f>
        <v>96</v>
      </c>
    </row>
    <row r="58" spans="2:9" ht="33" customHeight="1" x14ac:dyDescent="0.25">
      <c r="B58" s="253"/>
      <c r="C58" s="210"/>
      <c r="D58" s="224"/>
      <c r="E58" s="156" t="s">
        <v>124</v>
      </c>
      <c r="F58" s="143" t="s">
        <v>31</v>
      </c>
      <c r="G58" s="42">
        <v>100</v>
      </c>
      <c r="H58" s="42">
        <v>98</v>
      </c>
      <c r="I58" s="151">
        <f t="shared" si="8"/>
        <v>98</v>
      </c>
    </row>
    <row r="59" spans="2:9" ht="33" customHeight="1" x14ac:dyDescent="0.25">
      <c r="B59" s="253"/>
      <c r="C59" s="210"/>
      <c r="D59" s="224"/>
      <c r="E59" s="156" t="s">
        <v>131</v>
      </c>
      <c r="F59" s="143" t="s">
        <v>31</v>
      </c>
      <c r="G59" s="42">
        <v>96.7</v>
      </c>
      <c r="H59" s="42">
        <v>96</v>
      </c>
      <c r="I59" s="151">
        <f t="shared" ref="I59:I60" si="9">H59/G59*100</f>
        <v>99.276111685625651</v>
      </c>
    </row>
    <row r="60" spans="2:9" ht="33" customHeight="1" x14ac:dyDescent="0.25">
      <c r="B60" s="253"/>
      <c r="C60" s="210"/>
      <c r="D60" s="224"/>
      <c r="E60" s="156" t="s">
        <v>124</v>
      </c>
      <c r="F60" s="143" t="s">
        <v>31</v>
      </c>
      <c r="G60" s="42">
        <v>100</v>
      </c>
      <c r="H60" s="42">
        <v>98</v>
      </c>
      <c r="I60" s="151">
        <f t="shared" si="9"/>
        <v>98</v>
      </c>
    </row>
    <row r="61" spans="2:9" ht="19.5" customHeight="1" x14ac:dyDescent="0.25">
      <c r="B61" s="253"/>
      <c r="C61" s="210"/>
      <c r="D61" s="224"/>
      <c r="E61" s="161" t="s">
        <v>33</v>
      </c>
      <c r="F61" s="137"/>
      <c r="G61" s="172">
        <f>(G55+G56+G57+G58+G59+G60)/6</f>
        <v>99.45</v>
      </c>
      <c r="H61" s="174">
        <v>97</v>
      </c>
      <c r="I61" s="160">
        <f>(I55+I56+I57+I58+I59+I60)/6</f>
        <v>97.546018614270949</v>
      </c>
    </row>
    <row r="62" spans="2:9" ht="34.5" hidden="1" customHeight="1" x14ac:dyDescent="0.25">
      <c r="B62" s="253"/>
      <c r="C62" s="210"/>
      <c r="D62" s="229" t="s">
        <v>115</v>
      </c>
      <c r="E62" s="139" t="s">
        <v>132</v>
      </c>
      <c r="F62" s="143" t="s">
        <v>133</v>
      </c>
      <c r="G62" s="34">
        <v>0</v>
      </c>
      <c r="H62" s="169">
        <v>0</v>
      </c>
      <c r="I62" s="151">
        <v>100</v>
      </c>
    </row>
    <row r="63" spans="2:9" ht="34.5" hidden="1" customHeight="1" x14ac:dyDescent="0.25">
      <c r="B63" s="253"/>
      <c r="C63" s="210"/>
      <c r="D63" s="230"/>
      <c r="E63" s="139" t="s">
        <v>132</v>
      </c>
      <c r="F63" s="143" t="s">
        <v>133</v>
      </c>
      <c r="G63" s="34">
        <v>0</v>
      </c>
      <c r="H63" s="169">
        <v>0</v>
      </c>
      <c r="I63" s="151">
        <v>100</v>
      </c>
    </row>
    <row r="64" spans="2:9" ht="34.5" hidden="1" customHeight="1" x14ac:dyDescent="0.25">
      <c r="B64" s="253"/>
      <c r="C64" s="210"/>
      <c r="D64" s="230"/>
      <c r="E64" s="139" t="s">
        <v>132</v>
      </c>
      <c r="F64" s="143" t="s">
        <v>133</v>
      </c>
      <c r="G64" s="34">
        <v>0</v>
      </c>
      <c r="H64" s="169">
        <v>0</v>
      </c>
      <c r="I64" s="151">
        <v>100</v>
      </c>
    </row>
    <row r="65" spans="2:9" ht="25.5" hidden="1" customHeight="1" x14ac:dyDescent="0.25">
      <c r="B65" s="254"/>
      <c r="C65" s="251"/>
      <c r="D65" s="231"/>
      <c r="E65" s="161" t="s">
        <v>33</v>
      </c>
      <c r="F65" s="137"/>
      <c r="G65" s="175">
        <v>0</v>
      </c>
      <c r="H65" s="176">
        <v>0</v>
      </c>
      <c r="I65" s="160">
        <f>(I62+I63+I64)/3</f>
        <v>100</v>
      </c>
    </row>
    <row r="66" spans="2:9" ht="33" customHeight="1" x14ac:dyDescent="0.25">
      <c r="B66" s="241">
        <v>6</v>
      </c>
      <c r="C66" s="225" t="s">
        <v>135</v>
      </c>
      <c r="D66" s="224" t="s">
        <v>46</v>
      </c>
      <c r="E66" s="156" t="s">
        <v>131</v>
      </c>
      <c r="F66" s="143" t="s">
        <v>31</v>
      </c>
      <c r="G66" s="42">
        <v>100</v>
      </c>
      <c r="H66" s="42">
        <v>100</v>
      </c>
      <c r="I66" s="151">
        <f t="shared" ref="I66:I69" si="10">H66/G66*100</f>
        <v>100</v>
      </c>
    </row>
    <row r="67" spans="2:9" ht="33" customHeight="1" x14ac:dyDescent="0.25">
      <c r="B67" s="241"/>
      <c r="C67" s="225"/>
      <c r="D67" s="224"/>
      <c r="E67" s="156" t="s">
        <v>124</v>
      </c>
      <c r="F67" s="143" t="s">
        <v>31</v>
      </c>
      <c r="G67" s="42">
        <v>100</v>
      </c>
      <c r="H67" s="42">
        <v>100</v>
      </c>
      <c r="I67" s="151">
        <f t="shared" si="10"/>
        <v>100</v>
      </c>
    </row>
    <row r="68" spans="2:9" ht="33" customHeight="1" x14ac:dyDescent="0.25">
      <c r="B68" s="241"/>
      <c r="C68" s="225"/>
      <c r="D68" s="224"/>
      <c r="E68" s="156" t="s">
        <v>131</v>
      </c>
      <c r="F68" s="143" t="s">
        <v>31</v>
      </c>
      <c r="G68" s="42">
        <v>100</v>
      </c>
      <c r="H68" s="42">
        <v>96.7</v>
      </c>
      <c r="I68" s="151">
        <f t="shared" si="10"/>
        <v>96.7</v>
      </c>
    </row>
    <row r="69" spans="2:9" ht="33" customHeight="1" x14ac:dyDescent="0.25">
      <c r="B69" s="241"/>
      <c r="C69" s="225"/>
      <c r="D69" s="224"/>
      <c r="E69" s="156" t="s">
        <v>124</v>
      </c>
      <c r="F69" s="143" t="s">
        <v>31</v>
      </c>
      <c r="G69" s="151">
        <v>100</v>
      </c>
      <c r="H69" s="151">
        <v>80</v>
      </c>
      <c r="I69" s="151">
        <f t="shared" si="10"/>
        <v>80</v>
      </c>
    </row>
    <row r="70" spans="2:9" ht="19.5" customHeight="1" x14ac:dyDescent="0.25">
      <c r="B70" s="241"/>
      <c r="C70" s="225"/>
      <c r="D70" s="224"/>
      <c r="E70" s="161" t="s">
        <v>33</v>
      </c>
      <c r="F70" s="137"/>
      <c r="G70" s="142">
        <v>100</v>
      </c>
      <c r="H70" s="137">
        <v>94.2</v>
      </c>
      <c r="I70" s="160">
        <f>(I66+I67+I68+I69)/4</f>
        <v>94.174999999999997</v>
      </c>
    </row>
    <row r="71" spans="2:9" ht="32.25" customHeight="1" x14ac:dyDescent="0.25">
      <c r="B71" s="241"/>
      <c r="C71" s="225"/>
      <c r="D71" s="224" t="s">
        <v>39</v>
      </c>
      <c r="E71" s="156" t="s">
        <v>123</v>
      </c>
      <c r="F71" s="140" t="s">
        <v>31</v>
      </c>
      <c r="G71" s="151">
        <v>100</v>
      </c>
      <c r="H71" s="157">
        <v>100</v>
      </c>
      <c r="I71" s="151">
        <f t="shared" ref="I71:I74" si="11">H71/G71*100</f>
        <v>100</v>
      </c>
    </row>
    <row r="72" spans="2:9" ht="33.75" customHeight="1" x14ac:dyDescent="0.25">
      <c r="B72" s="241"/>
      <c r="C72" s="225"/>
      <c r="D72" s="224"/>
      <c r="E72" s="154" t="s">
        <v>124</v>
      </c>
      <c r="F72" s="140" t="s">
        <v>31</v>
      </c>
      <c r="G72" s="151">
        <v>100</v>
      </c>
      <c r="H72" s="157">
        <v>90</v>
      </c>
      <c r="I72" s="151">
        <f t="shared" si="11"/>
        <v>90</v>
      </c>
    </row>
    <row r="73" spans="2:9" ht="34.5" customHeight="1" x14ac:dyDescent="0.25">
      <c r="B73" s="241"/>
      <c r="C73" s="225"/>
      <c r="D73" s="224"/>
      <c r="E73" s="154" t="s">
        <v>124</v>
      </c>
      <c r="F73" s="140" t="s">
        <v>31</v>
      </c>
      <c r="G73" s="151">
        <v>100</v>
      </c>
      <c r="H73" s="157">
        <v>100</v>
      </c>
      <c r="I73" s="151">
        <f t="shared" si="11"/>
        <v>100</v>
      </c>
    </row>
    <row r="74" spans="2:9" ht="33" customHeight="1" x14ac:dyDescent="0.25">
      <c r="B74" s="241"/>
      <c r="C74" s="225"/>
      <c r="D74" s="224"/>
      <c r="E74" s="154" t="s">
        <v>124</v>
      </c>
      <c r="F74" s="140" t="s">
        <v>31</v>
      </c>
      <c r="G74" s="151">
        <v>100</v>
      </c>
      <c r="H74" s="157">
        <v>100</v>
      </c>
      <c r="I74" s="151">
        <f t="shared" si="11"/>
        <v>100</v>
      </c>
    </row>
    <row r="75" spans="2:9" ht="21" customHeight="1" x14ac:dyDescent="0.25">
      <c r="B75" s="241"/>
      <c r="C75" s="225"/>
      <c r="D75" s="224"/>
      <c r="E75" s="161" t="s">
        <v>33</v>
      </c>
      <c r="F75" s="140"/>
      <c r="G75" s="160">
        <v>100</v>
      </c>
      <c r="H75" s="159">
        <v>97.5</v>
      </c>
      <c r="I75" s="160">
        <f>(I71+I72+I73+I74)/4</f>
        <v>97.5</v>
      </c>
    </row>
    <row r="76" spans="2:9" ht="38.25" customHeight="1" x14ac:dyDescent="0.25">
      <c r="B76" s="241"/>
      <c r="C76" s="225"/>
      <c r="D76" s="255" t="s">
        <v>40</v>
      </c>
      <c r="E76" s="156" t="s">
        <v>129</v>
      </c>
      <c r="F76" s="140" t="s">
        <v>31</v>
      </c>
      <c r="G76" s="151">
        <v>100</v>
      </c>
      <c r="H76" s="151">
        <v>100</v>
      </c>
      <c r="I76" s="151">
        <f t="shared" ref="I76:I79" si="12">H76/G76*100</f>
        <v>100</v>
      </c>
    </row>
    <row r="77" spans="2:9" ht="34.5" customHeight="1" x14ac:dyDescent="0.25">
      <c r="B77" s="241"/>
      <c r="C77" s="225"/>
      <c r="D77" s="256"/>
      <c r="E77" s="154" t="s">
        <v>124</v>
      </c>
      <c r="F77" s="140" t="s">
        <v>31</v>
      </c>
      <c r="G77" s="151">
        <v>100</v>
      </c>
      <c r="H77" s="151">
        <v>90</v>
      </c>
      <c r="I77" s="151">
        <f t="shared" si="12"/>
        <v>90</v>
      </c>
    </row>
    <row r="78" spans="2:9" ht="36" customHeight="1" x14ac:dyDescent="0.25">
      <c r="B78" s="241"/>
      <c r="C78" s="225"/>
      <c r="D78" s="256"/>
      <c r="E78" s="154" t="s">
        <v>124</v>
      </c>
      <c r="F78" s="140" t="s">
        <v>31</v>
      </c>
      <c r="G78" s="151">
        <v>100</v>
      </c>
      <c r="H78" s="151">
        <v>100</v>
      </c>
      <c r="I78" s="151">
        <f t="shared" si="12"/>
        <v>100</v>
      </c>
    </row>
    <row r="79" spans="2:9" ht="33" customHeight="1" x14ac:dyDescent="0.25">
      <c r="B79" s="241"/>
      <c r="C79" s="225"/>
      <c r="D79" s="256"/>
      <c r="E79" s="154" t="s">
        <v>124</v>
      </c>
      <c r="F79" s="140" t="s">
        <v>31</v>
      </c>
      <c r="G79" s="151">
        <v>100</v>
      </c>
      <c r="H79" s="151">
        <v>100</v>
      </c>
      <c r="I79" s="151">
        <f t="shared" si="12"/>
        <v>100</v>
      </c>
    </row>
    <row r="80" spans="2:9" ht="18" customHeight="1" x14ac:dyDescent="0.25">
      <c r="B80" s="241"/>
      <c r="C80" s="225"/>
      <c r="D80" s="257"/>
      <c r="E80" s="161" t="s">
        <v>33</v>
      </c>
      <c r="F80" s="137"/>
      <c r="G80" s="142">
        <v>100</v>
      </c>
      <c r="H80" s="137">
        <v>97.5</v>
      </c>
      <c r="I80" s="160">
        <f>(I76+I77+I78+I79)/4</f>
        <v>97.5</v>
      </c>
    </row>
    <row r="81" spans="2:9" ht="33" customHeight="1" x14ac:dyDescent="0.25">
      <c r="B81" s="241"/>
      <c r="C81" s="225"/>
      <c r="D81" s="244" t="s">
        <v>41</v>
      </c>
      <c r="E81" s="156" t="s">
        <v>130</v>
      </c>
      <c r="F81" s="140" t="s">
        <v>31</v>
      </c>
      <c r="G81" s="151">
        <v>100</v>
      </c>
      <c r="H81" s="151">
        <v>100</v>
      </c>
      <c r="I81" s="151">
        <f t="shared" ref="I81:I83" si="13">H81/G81*100</f>
        <v>100</v>
      </c>
    </row>
    <row r="82" spans="2:9" ht="34.5" customHeight="1" x14ac:dyDescent="0.25">
      <c r="B82" s="241"/>
      <c r="C82" s="225"/>
      <c r="D82" s="244"/>
      <c r="E82" s="156" t="s">
        <v>124</v>
      </c>
      <c r="F82" s="140" t="s">
        <v>31</v>
      </c>
      <c r="G82" s="151">
        <v>100</v>
      </c>
      <c r="H82" s="151">
        <v>90</v>
      </c>
      <c r="I82" s="151">
        <f t="shared" si="13"/>
        <v>90</v>
      </c>
    </row>
    <row r="83" spans="2:9" ht="34.5" customHeight="1" x14ac:dyDescent="0.25">
      <c r="B83" s="241"/>
      <c r="C83" s="225"/>
      <c r="D83" s="244"/>
      <c r="E83" s="154" t="s">
        <v>124</v>
      </c>
      <c r="F83" s="140" t="s">
        <v>31</v>
      </c>
      <c r="G83" s="151">
        <v>100</v>
      </c>
      <c r="H83" s="151">
        <v>100</v>
      </c>
      <c r="I83" s="151">
        <f t="shared" si="13"/>
        <v>100</v>
      </c>
    </row>
    <row r="84" spans="2:9" ht="21.75" customHeight="1" x14ac:dyDescent="0.25">
      <c r="B84" s="241"/>
      <c r="C84" s="225"/>
      <c r="D84" s="244"/>
      <c r="E84" s="161" t="s">
        <v>33</v>
      </c>
      <c r="F84" s="137"/>
      <c r="G84" s="142">
        <v>100</v>
      </c>
      <c r="H84" s="137">
        <v>96.6</v>
      </c>
      <c r="I84" s="160">
        <v>96.6</v>
      </c>
    </row>
    <row r="85" spans="2:9" ht="21" customHeight="1" x14ac:dyDescent="0.25">
      <c r="B85" s="241"/>
      <c r="C85" s="225"/>
      <c r="D85" s="224" t="s">
        <v>113</v>
      </c>
      <c r="E85" s="154" t="s">
        <v>125</v>
      </c>
      <c r="F85" s="140" t="s">
        <v>31</v>
      </c>
      <c r="G85" s="151">
        <v>100</v>
      </c>
      <c r="H85" s="157">
        <v>100</v>
      </c>
      <c r="I85" s="151">
        <v>91.2</v>
      </c>
    </row>
    <row r="86" spans="2:9" ht="33" customHeight="1" x14ac:dyDescent="0.25">
      <c r="B86" s="241"/>
      <c r="C86" s="225"/>
      <c r="D86" s="224"/>
      <c r="E86" s="154" t="s">
        <v>124</v>
      </c>
      <c r="F86" s="140" t="s">
        <v>31</v>
      </c>
      <c r="G86" s="151">
        <v>100</v>
      </c>
      <c r="H86" s="157">
        <v>100</v>
      </c>
      <c r="I86" s="151">
        <v>100</v>
      </c>
    </row>
    <row r="87" spans="2:9" ht="25.5" customHeight="1" x14ac:dyDescent="0.25">
      <c r="B87" s="241"/>
      <c r="C87" s="225"/>
      <c r="D87" s="224"/>
      <c r="E87" s="161" t="s">
        <v>33</v>
      </c>
      <c r="F87" s="140"/>
      <c r="G87" s="160">
        <v>100</v>
      </c>
      <c r="H87" s="159">
        <v>100</v>
      </c>
      <c r="I87" s="160">
        <f>(I85+I86)/2</f>
        <v>95.6</v>
      </c>
    </row>
    <row r="88" spans="2:9" ht="30" x14ac:dyDescent="0.25">
      <c r="B88" s="241"/>
      <c r="C88" s="225"/>
      <c r="D88" s="224" t="s">
        <v>114</v>
      </c>
      <c r="E88" s="154" t="s">
        <v>119</v>
      </c>
      <c r="F88" s="140" t="s">
        <v>31</v>
      </c>
      <c r="G88" s="151">
        <v>100</v>
      </c>
      <c r="H88" s="157">
        <v>100</v>
      </c>
      <c r="I88" s="151">
        <f t="shared" ref="I88:I90" si="14">H88/G88*100</f>
        <v>100</v>
      </c>
    </row>
    <row r="89" spans="2:9" x14ac:dyDescent="0.25">
      <c r="B89" s="241"/>
      <c r="C89" s="225"/>
      <c r="D89" s="224"/>
      <c r="E89" s="154" t="s">
        <v>120</v>
      </c>
      <c r="F89" s="140" t="s">
        <v>31</v>
      </c>
      <c r="G89" s="151">
        <v>100</v>
      </c>
      <c r="H89" s="157">
        <v>100</v>
      </c>
      <c r="I89" s="151">
        <f t="shared" si="14"/>
        <v>100</v>
      </c>
    </row>
    <row r="90" spans="2:9" x14ac:dyDescent="0.25">
      <c r="B90" s="241"/>
      <c r="C90" s="225"/>
      <c r="D90" s="224"/>
      <c r="E90" s="154" t="s">
        <v>121</v>
      </c>
      <c r="F90" s="140" t="s">
        <v>31</v>
      </c>
      <c r="G90" s="151">
        <v>100</v>
      </c>
      <c r="H90" s="157">
        <v>100</v>
      </c>
      <c r="I90" s="151">
        <f t="shared" si="14"/>
        <v>100</v>
      </c>
    </row>
    <row r="91" spans="2:9" x14ac:dyDescent="0.25">
      <c r="B91" s="241"/>
      <c r="C91" s="225"/>
      <c r="D91" s="224"/>
      <c r="E91" s="161" t="s">
        <v>33</v>
      </c>
      <c r="F91" s="137"/>
      <c r="G91" s="160">
        <v>100</v>
      </c>
      <c r="H91" s="159">
        <v>100</v>
      </c>
      <c r="I91" s="160">
        <f t="shared" ref="I91" si="15">H91/G91*100</f>
        <v>100</v>
      </c>
    </row>
  </sheetData>
  <mergeCells count="34">
    <mergeCell ref="D85:D87"/>
    <mergeCell ref="B55:B65"/>
    <mergeCell ref="D66:D70"/>
    <mergeCell ref="D71:D75"/>
    <mergeCell ref="D76:D80"/>
    <mergeCell ref="D81:D84"/>
    <mergeCell ref="D42:D46"/>
    <mergeCell ref="D47:D51"/>
    <mergeCell ref="D52:D54"/>
    <mergeCell ref="B4:B11"/>
    <mergeCell ref="B12:B23"/>
    <mergeCell ref="B24:B41"/>
    <mergeCell ref="B42:B54"/>
    <mergeCell ref="D17:D19"/>
    <mergeCell ref="D20:D23"/>
    <mergeCell ref="D24:D28"/>
    <mergeCell ref="D29:D33"/>
    <mergeCell ref="D39:D41"/>
    <mergeCell ref="D88:D91"/>
    <mergeCell ref="C66:C91"/>
    <mergeCell ref="B66:B91"/>
    <mergeCell ref="C1:I1"/>
    <mergeCell ref="C2:I2"/>
    <mergeCell ref="C42:C54"/>
    <mergeCell ref="D34:D38"/>
    <mergeCell ref="C24:C41"/>
    <mergeCell ref="C4:C11"/>
    <mergeCell ref="D4:D7"/>
    <mergeCell ref="D8:D11"/>
    <mergeCell ref="C55:C65"/>
    <mergeCell ref="C12:C23"/>
    <mergeCell ref="D55:D61"/>
    <mergeCell ref="D62:D65"/>
    <mergeCell ref="D12:D16"/>
  </mergeCells>
  <pageMargins left="0.31496062992125984" right="0.31496062992125984" top="0.35433070866141736" bottom="0.35433070866141736" header="0" footer="0"/>
  <pageSetup paperSize="9" scale="31" orientation="portrait" horizontalDpi="4294967294" verticalDpi="4294967294" r:id="rId1"/>
  <rowBreaks count="2" manualBreakCount="2">
    <brk id="2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view="pageBreakPreview" zoomScaleSheetLayoutView="100" workbookViewId="0">
      <pane xSplit="4" ySplit="5" topLeftCell="E18" activePane="bottomRight" state="frozen"/>
      <selection pane="topRight" activeCell="C1" sqref="C1"/>
      <selection pane="bottomLeft" activeCell="A4" sqref="A4"/>
      <selection pane="bottomRight" activeCell="G21" sqref="G21"/>
    </sheetView>
  </sheetViews>
  <sheetFormatPr defaultRowHeight="15" x14ac:dyDescent="0.25"/>
  <cols>
    <col min="1" max="1" width="1.28515625" style="119" customWidth="1"/>
    <col min="2" max="2" width="6.5703125" style="119" customWidth="1"/>
    <col min="3" max="3" width="25.5703125" style="119" customWidth="1"/>
    <col min="4" max="4" width="25.7109375" style="119" customWidth="1"/>
    <col min="5" max="5" width="15.5703125" style="119" customWidth="1"/>
    <col min="6" max="6" width="16.7109375" style="164" customWidth="1"/>
    <col min="7" max="7" width="20.85546875" style="119" customWidth="1"/>
    <col min="8" max="16384" width="9.140625" style="119"/>
  </cols>
  <sheetData>
    <row r="1" spans="2:7" ht="28.5" customHeight="1" x14ac:dyDescent="0.25"/>
    <row r="2" spans="2:7" x14ac:dyDescent="0.25">
      <c r="C2" s="242" t="s">
        <v>13</v>
      </c>
      <c r="D2" s="242"/>
      <c r="E2" s="242"/>
      <c r="F2" s="242"/>
      <c r="G2" s="242"/>
    </row>
    <row r="3" spans="2:7" ht="24" customHeight="1" x14ac:dyDescent="0.25">
      <c r="C3" s="243" t="s">
        <v>26</v>
      </c>
      <c r="D3" s="243"/>
      <c r="E3" s="243"/>
      <c r="F3" s="243"/>
      <c r="G3" s="243"/>
    </row>
    <row r="4" spans="2:7" ht="13.5" customHeight="1" x14ac:dyDescent="0.25">
      <c r="C4" s="165"/>
      <c r="D4" s="165"/>
      <c r="E4" s="165"/>
      <c r="F4" s="166"/>
      <c r="G4" s="165"/>
    </row>
    <row r="5" spans="2:7" ht="64.5" customHeight="1" x14ac:dyDescent="0.25">
      <c r="B5" s="142" t="s">
        <v>134</v>
      </c>
      <c r="C5" s="137" t="s">
        <v>4</v>
      </c>
      <c r="D5" s="137" t="s">
        <v>5</v>
      </c>
      <c r="E5" s="137" t="s">
        <v>16</v>
      </c>
      <c r="F5" s="141" t="s">
        <v>17</v>
      </c>
      <c r="G5" s="137" t="s">
        <v>18</v>
      </c>
    </row>
    <row r="6" spans="2:7" ht="64.5" customHeight="1" x14ac:dyDescent="0.25">
      <c r="B6" s="238">
        <v>1</v>
      </c>
      <c r="C6" s="248" t="s">
        <v>143</v>
      </c>
      <c r="D6" s="177" t="s">
        <v>37</v>
      </c>
      <c r="E6" s="180">
        <v>238320</v>
      </c>
      <c r="F6" s="134">
        <v>238320</v>
      </c>
      <c r="G6" s="151">
        <f>F6/E6*100</f>
        <v>100</v>
      </c>
    </row>
    <row r="7" spans="2:7" ht="36.75" customHeight="1" x14ac:dyDescent="0.25">
      <c r="B7" s="239"/>
      <c r="C7" s="250"/>
      <c r="D7" s="177" t="s">
        <v>114</v>
      </c>
      <c r="E7" s="180">
        <v>316</v>
      </c>
      <c r="F7" s="134">
        <v>316</v>
      </c>
      <c r="G7" s="151">
        <f>F7/E7*100</f>
        <v>100</v>
      </c>
    </row>
    <row r="8" spans="2:7" ht="64.5" customHeight="1" x14ac:dyDescent="0.25">
      <c r="B8" s="238">
        <v>2</v>
      </c>
      <c r="C8" s="248" t="s">
        <v>8</v>
      </c>
      <c r="D8" s="178" t="s">
        <v>39</v>
      </c>
      <c r="E8" s="179">
        <v>256</v>
      </c>
      <c r="F8" s="134">
        <v>256</v>
      </c>
      <c r="G8" s="151">
        <f t="shared" ref="G8:G10" si="0">F8/E8*100</f>
        <v>100</v>
      </c>
    </row>
    <row r="9" spans="2:7" ht="64.5" customHeight="1" x14ac:dyDescent="0.25">
      <c r="B9" s="240"/>
      <c r="C9" s="249"/>
      <c r="D9" s="178" t="s">
        <v>113</v>
      </c>
      <c r="E9" s="179">
        <v>256</v>
      </c>
      <c r="F9" s="134">
        <v>256</v>
      </c>
      <c r="G9" s="151">
        <f t="shared" si="0"/>
        <v>100</v>
      </c>
    </row>
    <row r="10" spans="2:7" ht="64.5" customHeight="1" x14ac:dyDescent="0.25">
      <c r="B10" s="239"/>
      <c r="C10" s="250"/>
      <c r="D10" s="178" t="s">
        <v>114</v>
      </c>
      <c r="E10" s="179">
        <v>75</v>
      </c>
      <c r="F10" s="134">
        <v>75</v>
      </c>
      <c r="G10" s="151">
        <f t="shared" si="0"/>
        <v>100</v>
      </c>
    </row>
    <row r="11" spans="2:7" ht="67.5" customHeight="1" x14ac:dyDescent="0.25">
      <c r="B11" s="238">
        <v>3</v>
      </c>
      <c r="C11" s="248" t="s">
        <v>9</v>
      </c>
      <c r="D11" s="177" t="s">
        <v>39</v>
      </c>
      <c r="E11" s="179">
        <v>65</v>
      </c>
      <c r="F11" s="134">
        <v>65</v>
      </c>
      <c r="G11" s="151">
        <f>F11/E11*100</f>
        <v>100</v>
      </c>
    </row>
    <row r="12" spans="2:7" ht="67.5" customHeight="1" x14ac:dyDescent="0.25">
      <c r="B12" s="240"/>
      <c r="C12" s="249"/>
      <c r="D12" s="177" t="s">
        <v>40</v>
      </c>
      <c r="E12" s="179">
        <v>76</v>
      </c>
      <c r="F12" s="134">
        <v>76</v>
      </c>
      <c r="G12" s="151">
        <f t="shared" ref="G12:G14" si="1">F12/E12*100</f>
        <v>100</v>
      </c>
    </row>
    <row r="13" spans="2:7" ht="59.25" customHeight="1" x14ac:dyDescent="0.25">
      <c r="B13" s="240"/>
      <c r="C13" s="249"/>
      <c r="D13" s="177" t="s">
        <v>41</v>
      </c>
      <c r="E13" s="179">
        <v>26</v>
      </c>
      <c r="F13" s="134">
        <v>26</v>
      </c>
      <c r="G13" s="151">
        <f t="shared" si="1"/>
        <v>100</v>
      </c>
    </row>
    <row r="14" spans="2:7" ht="34.5" customHeight="1" x14ac:dyDescent="0.25">
      <c r="B14" s="239"/>
      <c r="C14" s="250"/>
      <c r="D14" s="178" t="s">
        <v>113</v>
      </c>
      <c r="E14" s="179">
        <v>180</v>
      </c>
      <c r="F14" s="134">
        <v>167</v>
      </c>
      <c r="G14" s="151">
        <f t="shared" si="1"/>
        <v>92.777777777777786</v>
      </c>
    </row>
    <row r="15" spans="2:7" ht="58.5" customHeight="1" x14ac:dyDescent="0.25">
      <c r="B15" s="238">
        <v>4</v>
      </c>
      <c r="C15" s="248" t="s">
        <v>10</v>
      </c>
      <c r="D15" s="177" t="s">
        <v>40</v>
      </c>
      <c r="E15" s="179">
        <v>299</v>
      </c>
      <c r="F15" s="134">
        <v>308</v>
      </c>
      <c r="G15" s="151">
        <f>F15/E15*100</f>
        <v>103.01003344481605</v>
      </c>
    </row>
    <row r="16" spans="2:7" ht="57.75" customHeight="1" x14ac:dyDescent="0.25">
      <c r="B16" s="240"/>
      <c r="C16" s="249"/>
      <c r="D16" s="177" t="s">
        <v>41</v>
      </c>
      <c r="E16" s="179">
        <v>46</v>
      </c>
      <c r="F16" s="134">
        <v>47</v>
      </c>
      <c r="G16" s="151">
        <f t="shared" ref="G16:G17" si="2">F16/E16*100</f>
        <v>102.17391304347827</v>
      </c>
    </row>
    <row r="17" spans="2:8" ht="21" customHeight="1" x14ac:dyDescent="0.25">
      <c r="B17" s="239"/>
      <c r="C17" s="250"/>
      <c r="D17" s="178" t="s">
        <v>113</v>
      </c>
      <c r="E17" s="179">
        <v>345</v>
      </c>
      <c r="F17" s="134">
        <v>266</v>
      </c>
      <c r="G17" s="151">
        <f t="shared" si="2"/>
        <v>77.101449275362327</v>
      </c>
      <c r="H17" s="119" t="s">
        <v>145</v>
      </c>
    </row>
    <row r="18" spans="2:8" ht="68.25" customHeight="1" x14ac:dyDescent="0.25">
      <c r="B18" s="260">
        <v>5</v>
      </c>
      <c r="C18" s="225" t="s">
        <v>64</v>
      </c>
      <c r="D18" s="153" t="s">
        <v>46</v>
      </c>
      <c r="E18" s="179">
        <v>216</v>
      </c>
      <c r="F18" s="134">
        <v>211</v>
      </c>
      <c r="G18" s="151">
        <f t="shared" ref="G18:G25" si="3">F18/E18*100</f>
        <v>97.68518518518519</v>
      </c>
    </row>
    <row r="19" spans="2:8" ht="38.25" customHeight="1" x14ac:dyDescent="0.25">
      <c r="B19" s="260"/>
      <c r="C19" s="225"/>
      <c r="D19" s="154" t="s">
        <v>115</v>
      </c>
      <c r="E19" s="179">
        <v>0</v>
      </c>
      <c r="F19" s="134">
        <v>0</v>
      </c>
      <c r="G19" s="151">
        <v>0</v>
      </c>
    </row>
    <row r="20" spans="2:8" ht="60" customHeight="1" x14ac:dyDescent="0.25">
      <c r="B20" s="259">
        <v>6</v>
      </c>
      <c r="C20" s="258" t="s">
        <v>135</v>
      </c>
      <c r="D20" s="153" t="s">
        <v>46</v>
      </c>
      <c r="E20" s="180">
        <v>8</v>
      </c>
      <c r="F20" s="180">
        <v>7</v>
      </c>
      <c r="G20" s="151">
        <f t="shared" si="3"/>
        <v>87.5</v>
      </c>
    </row>
    <row r="21" spans="2:8" ht="60" x14ac:dyDescent="0.25">
      <c r="B21" s="259"/>
      <c r="C21" s="258"/>
      <c r="D21" s="178" t="s">
        <v>39</v>
      </c>
      <c r="E21" s="180">
        <v>60</v>
      </c>
      <c r="F21" s="134">
        <v>60</v>
      </c>
      <c r="G21" s="151">
        <f t="shared" si="3"/>
        <v>100</v>
      </c>
    </row>
    <row r="22" spans="2:8" ht="60" x14ac:dyDescent="0.25">
      <c r="B22" s="259"/>
      <c r="C22" s="258"/>
      <c r="D22" s="177" t="s">
        <v>40</v>
      </c>
      <c r="E22" s="180">
        <v>55</v>
      </c>
      <c r="F22" s="134">
        <v>60</v>
      </c>
      <c r="G22" s="151">
        <f t="shared" si="3"/>
        <v>109.09090909090908</v>
      </c>
    </row>
    <row r="23" spans="2:8" ht="60" x14ac:dyDescent="0.25">
      <c r="B23" s="259"/>
      <c r="C23" s="258"/>
      <c r="D23" s="152" t="s">
        <v>41</v>
      </c>
      <c r="E23" s="180">
        <v>4</v>
      </c>
      <c r="F23" s="134">
        <v>6</v>
      </c>
      <c r="G23" s="151">
        <f t="shared" si="3"/>
        <v>150</v>
      </c>
    </row>
    <row r="24" spans="2:8" x14ac:dyDescent="0.25">
      <c r="B24" s="259"/>
      <c r="C24" s="258"/>
      <c r="D24" s="178" t="s">
        <v>113</v>
      </c>
      <c r="E24" s="180">
        <v>123</v>
      </c>
      <c r="F24" s="134">
        <v>126</v>
      </c>
      <c r="G24" s="151">
        <f t="shared" si="3"/>
        <v>102.4390243902439</v>
      </c>
    </row>
    <row r="25" spans="2:8" ht="30" x14ac:dyDescent="0.25">
      <c r="B25" s="259"/>
      <c r="C25" s="258"/>
      <c r="D25" s="178" t="s">
        <v>114</v>
      </c>
      <c r="E25" s="179">
        <v>85</v>
      </c>
      <c r="F25" s="180">
        <v>85</v>
      </c>
      <c r="G25" s="151">
        <f t="shared" si="3"/>
        <v>100</v>
      </c>
    </row>
  </sheetData>
  <mergeCells count="14">
    <mergeCell ref="C20:C25"/>
    <mergeCell ref="B20:B25"/>
    <mergeCell ref="B6:B7"/>
    <mergeCell ref="B8:B10"/>
    <mergeCell ref="B11:B14"/>
    <mergeCell ref="B15:B17"/>
    <mergeCell ref="B18:B19"/>
    <mergeCell ref="C15:C17"/>
    <mergeCell ref="C18:C19"/>
    <mergeCell ref="C2:G2"/>
    <mergeCell ref="C3:G3"/>
    <mergeCell ref="C11:C14"/>
    <mergeCell ref="C6:C7"/>
    <mergeCell ref="C8:C10"/>
  </mergeCells>
  <pageMargins left="0.31496062992125984" right="0.31496062992125984" top="0.35433070866141736" bottom="0.55118110236220474" header="0" footer="0"/>
  <pageSetup paperSize="9" scale="52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view="pageBreakPreview" zoomScale="90" zoomScaleNormal="90" zoomScaleSheetLayoutView="90" workbookViewId="0">
      <pane xSplit="4" ySplit="5" topLeftCell="E12" activePane="bottomRight" state="frozen"/>
      <selection pane="topRight" activeCell="C1" sqref="C1"/>
      <selection pane="bottomLeft" activeCell="A4" sqref="A4"/>
      <selection pane="bottomRight" activeCell="H16" sqref="H16"/>
    </sheetView>
  </sheetViews>
  <sheetFormatPr defaultRowHeight="15" x14ac:dyDescent="0.25"/>
  <cols>
    <col min="1" max="1" width="2.5703125" style="117" customWidth="1"/>
    <col min="2" max="2" width="6.140625" style="117" customWidth="1"/>
    <col min="3" max="3" width="29.42578125" style="117" customWidth="1"/>
    <col min="4" max="4" width="31.140625" style="117" customWidth="1"/>
    <col min="5" max="6" width="9" style="117" customWidth="1"/>
    <col min="7" max="7" width="10" style="117" customWidth="1"/>
    <col min="8" max="8" width="16.42578125" style="117" customWidth="1"/>
    <col min="9" max="9" width="0" style="117" hidden="1" customWidth="1"/>
    <col min="10" max="16384" width="9.140625" style="117"/>
  </cols>
  <sheetData>
    <row r="1" spans="2:9" ht="33" customHeight="1" x14ac:dyDescent="0.25"/>
    <row r="2" spans="2:9" x14ac:dyDescent="0.25">
      <c r="C2" s="220" t="s">
        <v>20</v>
      </c>
      <c r="D2" s="220"/>
      <c r="E2" s="220"/>
      <c r="F2" s="220"/>
      <c r="G2" s="220"/>
      <c r="H2" s="220"/>
    </row>
    <row r="3" spans="2:9" ht="36" customHeight="1" x14ac:dyDescent="0.25">
      <c r="C3" s="261" t="s">
        <v>34</v>
      </c>
      <c r="D3" s="261"/>
      <c r="E3" s="261"/>
      <c r="F3" s="261"/>
      <c r="G3" s="261"/>
      <c r="H3" s="261"/>
    </row>
    <row r="4" spans="2:9" ht="18" customHeight="1" x14ac:dyDescent="0.25">
      <c r="C4" s="167"/>
      <c r="D4" s="167"/>
      <c r="E4" s="167"/>
      <c r="F4" s="167"/>
      <c r="G4" s="167"/>
      <c r="H4" s="167"/>
    </row>
    <row r="5" spans="2:9" ht="42.75" x14ac:dyDescent="0.25">
      <c r="B5" s="142" t="s">
        <v>134</v>
      </c>
      <c r="C5" s="145" t="s">
        <v>4</v>
      </c>
      <c r="D5" s="145" t="s">
        <v>5</v>
      </c>
      <c r="E5" s="145" t="s">
        <v>21</v>
      </c>
      <c r="F5" s="145" t="s">
        <v>22</v>
      </c>
      <c r="G5" s="145" t="s">
        <v>23</v>
      </c>
      <c r="H5" s="145" t="s">
        <v>35</v>
      </c>
    </row>
    <row r="6" spans="2:9" ht="41.25" customHeight="1" x14ac:dyDescent="0.25">
      <c r="B6" s="238">
        <v>1</v>
      </c>
      <c r="C6" s="245" t="s">
        <v>143</v>
      </c>
      <c r="D6" s="139" t="s">
        <v>37</v>
      </c>
      <c r="E6" s="151">
        <f>К1!G6</f>
        <v>91.105563056980827</v>
      </c>
      <c r="F6" s="151">
        <f>К2!I7</f>
        <v>65</v>
      </c>
      <c r="G6" s="157">
        <f>К3!G6</f>
        <v>100</v>
      </c>
      <c r="H6" s="151">
        <f t="shared" ref="H6:H11" si="0">(E6+F6+G6)/3</f>
        <v>85.368521018993604</v>
      </c>
      <c r="I6" s="117">
        <f>(F6+G6)/2</f>
        <v>82.5</v>
      </c>
    </row>
    <row r="7" spans="2:9" ht="29.25" customHeight="1" x14ac:dyDescent="0.25">
      <c r="B7" s="239"/>
      <c r="C7" s="247"/>
      <c r="D7" s="139" t="s">
        <v>114</v>
      </c>
      <c r="E7" s="151">
        <f>К1!G7</f>
        <v>100</v>
      </c>
      <c r="F7" s="151">
        <f>К2!I11</f>
        <v>80</v>
      </c>
      <c r="G7" s="157">
        <f>К3!G7</f>
        <v>100</v>
      </c>
      <c r="H7" s="151">
        <f t="shared" si="0"/>
        <v>93.333333333333329</v>
      </c>
    </row>
    <row r="8" spans="2:9" ht="60.75" customHeight="1" x14ac:dyDescent="0.25">
      <c r="B8" s="238">
        <v>2</v>
      </c>
      <c r="C8" s="245" t="s">
        <v>144</v>
      </c>
      <c r="D8" s="148" t="s">
        <v>39</v>
      </c>
      <c r="E8" s="151">
        <f>К1!G8</f>
        <v>99.616579548321553</v>
      </c>
      <c r="F8" s="151">
        <f>К2!I16</f>
        <v>99.7</v>
      </c>
      <c r="G8" s="157">
        <f>К3!G8</f>
        <v>100</v>
      </c>
      <c r="H8" s="151">
        <f t="shared" si="0"/>
        <v>99.772193182773847</v>
      </c>
      <c r="I8" s="168">
        <f t="shared" ref="I8:I16" si="1">(F8+G8)/2</f>
        <v>99.85</v>
      </c>
    </row>
    <row r="9" spans="2:9" ht="22.5" customHeight="1" x14ac:dyDescent="0.25">
      <c r="B9" s="240"/>
      <c r="C9" s="246"/>
      <c r="D9" s="148" t="s">
        <v>113</v>
      </c>
      <c r="E9" s="151">
        <f>К1!G9</f>
        <v>92.353233624725519</v>
      </c>
      <c r="F9" s="151">
        <f>К2!I19</f>
        <v>99</v>
      </c>
      <c r="G9" s="157">
        <f>К3!G9</f>
        <v>100</v>
      </c>
      <c r="H9" s="151">
        <f t="shared" si="0"/>
        <v>97.117744541575178</v>
      </c>
      <c r="I9" s="168"/>
    </row>
    <row r="10" spans="2:9" ht="41.25" customHeight="1" x14ac:dyDescent="0.25">
      <c r="B10" s="239"/>
      <c r="C10" s="247"/>
      <c r="D10" s="148" t="s">
        <v>114</v>
      </c>
      <c r="E10" s="151">
        <f>К1!G10</f>
        <v>100</v>
      </c>
      <c r="F10" s="151">
        <f>К2!I23</f>
        <v>100</v>
      </c>
      <c r="G10" s="157">
        <f>К3!G10</f>
        <v>100</v>
      </c>
      <c r="H10" s="151">
        <f t="shared" si="0"/>
        <v>100</v>
      </c>
      <c r="I10" s="168"/>
    </row>
    <row r="11" spans="2:9" ht="60.75" customHeight="1" x14ac:dyDescent="0.25">
      <c r="B11" s="238">
        <v>3</v>
      </c>
      <c r="C11" s="245" t="s">
        <v>9</v>
      </c>
      <c r="D11" s="139" t="s">
        <v>39</v>
      </c>
      <c r="E11" s="151">
        <f>К1!G11</f>
        <v>94.597231583377734</v>
      </c>
      <c r="F11" s="151">
        <f>К2!I42</f>
        <v>100</v>
      </c>
      <c r="G11" s="157">
        <f>К3!G11</f>
        <v>100</v>
      </c>
      <c r="H11" s="151">
        <f t="shared" si="0"/>
        <v>98.199077194459235</v>
      </c>
      <c r="I11" s="168">
        <f t="shared" si="1"/>
        <v>100</v>
      </c>
    </row>
    <row r="12" spans="2:9" ht="48" customHeight="1" x14ac:dyDescent="0.25">
      <c r="B12" s="240"/>
      <c r="C12" s="246"/>
      <c r="D12" s="139" t="s">
        <v>40</v>
      </c>
      <c r="E12" s="151">
        <f>К1!G12</f>
        <v>94.597681619090778</v>
      </c>
      <c r="F12" s="151">
        <f>К2!I43</f>
        <v>100</v>
      </c>
      <c r="G12" s="157">
        <f>К3!G12</f>
        <v>100</v>
      </c>
      <c r="H12" s="151">
        <f t="shared" ref="H12:H19" si="2">(E12+F12+G12)/3</f>
        <v>98.199227206363602</v>
      </c>
      <c r="I12" s="168">
        <f t="shared" si="1"/>
        <v>100</v>
      </c>
    </row>
    <row r="13" spans="2:9" ht="43.5" customHeight="1" x14ac:dyDescent="0.25">
      <c r="B13" s="240"/>
      <c r="C13" s="246"/>
      <c r="D13" s="139" t="s">
        <v>41</v>
      </c>
      <c r="E13" s="151">
        <f>К1!G13</f>
        <v>94.593749425160496</v>
      </c>
      <c r="F13" s="151">
        <f>К2!I44</f>
        <v>100</v>
      </c>
      <c r="G13" s="157">
        <f>К3!G13</f>
        <v>100</v>
      </c>
      <c r="H13" s="151">
        <f t="shared" si="2"/>
        <v>98.197916475053489</v>
      </c>
      <c r="I13" s="168">
        <f t="shared" si="1"/>
        <v>100</v>
      </c>
    </row>
    <row r="14" spans="2:9" ht="25.5" customHeight="1" x14ac:dyDescent="0.25">
      <c r="B14" s="239"/>
      <c r="C14" s="247"/>
      <c r="D14" s="148" t="s">
        <v>113</v>
      </c>
      <c r="E14" s="151">
        <f>К1!G14</f>
        <v>59.832851427892422</v>
      </c>
      <c r="F14" s="151">
        <f>К2!I45</f>
        <v>100</v>
      </c>
      <c r="G14" s="157">
        <f>К3!G14</f>
        <v>92.777777777777786</v>
      </c>
      <c r="H14" s="151">
        <f t="shared" si="2"/>
        <v>84.203543068556726</v>
      </c>
      <c r="I14" s="168">
        <f t="shared" si="1"/>
        <v>96.388888888888886</v>
      </c>
    </row>
    <row r="15" spans="2:9" ht="48.75" customHeight="1" x14ac:dyDescent="0.25">
      <c r="B15" s="238">
        <v>4</v>
      </c>
      <c r="C15" s="245" t="s">
        <v>10</v>
      </c>
      <c r="D15" s="139" t="s">
        <v>40</v>
      </c>
      <c r="E15" s="151">
        <f>К1!G15</f>
        <v>96.968304211874482</v>
      </c>
      <c r="F15" s="151">
        <f>К2!I46</f>
        <v>100</v>
      </c>
      <c r="G15" s="157">
        <f>К3!G15</f>
        <v>103.01003344481605</v>
      </c>
      <c r="H15" s="151">
        <f t="shared" si="2"/>
        <v>99.992779218896843</v>
      </c>
      <c r="I15" s="168">
        <f t="shared" si="1"/>
        <v>101.50501672240802</v>
      </c>
    </row>
    <row r="16" spans="2:9" ht="45.75" customHeight="1" x14ac:dyDescent="0.25">
      <c r="B16" s="240"/>
      <c r="C16" s="246"/>
      <c r="D16" s="139" t="s">
        <v>41</v>
      </c>
      <c r="E16" s="151">
        <f>К1!G16</f>
        <v>98.116013158403092</v>
      </c>
      <c r="F16" s="151">
        <f>К2!I51</f>
        <v>100</v>
      </c>
      <c r="G16" s="157">
        <f>К3!G16</f>
        <v>102.17391304347827</v>
      </c>
      <c r="H16" s="151">
        <f t="shared" si="2"/>
        <v>100.09664206729379</v>
      </c>
      <c r="I16" s="168">
        <f t="shared" si="1"/>
        <v>101.08695652173913</v>
      </c>
    </row>
    <row r="17" spans="2:9" ht="17.25" customHeight="1" x14ac:dyDescent="0.25">
      <c r="B17" s="239"/>
      <c r="C17" s="247"/>
      <c r="D17" s="148" t="s">
        <v>113</v>
      </c>
      <c r="E17" s="151">
        <f>К1!G17</f>
        <v>87.650481173844625</v>
      </c>
      <c r="F17" s="151">
        <f>К2!I54</f>
        <v>100</v>
      </c>
      <c r="G17" s="157">
        <f>К3!G17</f>
        <v>77.101449275362327</v>
      </c>
      <c r="H17" s="151">
        <f t="shared" si="2"/>
        <v>88.250643483068984</v>
      </c>
      <c r="I17" s="168">
        <f t="shared" ref="I17:I18" si="3">(F17+G17)/2</f>
        <v>88.550724637681157</v>
      </c>
    </row>
    <row r="18" spans="2:9" ht="72.75" customHeight="1" x14ac:dyDescent="0.25">
      <c r="B18" s="238">
        <v>5</v>
      </c>
      <c r="C18" s="262" t="s">
        <v>112</v>
      </c>
      <c r="D18" s="139" t="s">
        <v>46</v>
      </c>
      <c r="E18" s="151">
        <f>К1!G18</f>
        <v>99.12027458808079</v>
      </c>
      <c r="F18" s="151">
        <f>К2!I61</f>
        <v>97.546018614270949</v>
      </c>
      <c r="G18" s="157">
        <f>К3!G18</f>
        <v>97.68518518518519</v>
      </c>
      <c r="H18" s="151">
        <f t="shared" si="2"/>
        <v>98.117159462512305</v>
      </c>
      <c r="I18" s="168">
        <f t="shared" si="3"/>
        <v>97.615601899728063</v>
      </c>
    </row>
    <row r="19" spans="2:9" ht="37.5" hidden="1" customHeight="1" x14ac:dyDescent="0.25">
      <c r="B19" s="239"/>
      <c r="C19" s="262"/>
      <c r="D19" s="139" t="s">
        <v>115</v>
      </c>
      <c r="E19" s="151">
        <f>К1!G19</f>
        <v>0</v>
      </c>
      <c r="F19" s="147">
        <f>К2!I65</f>
        <v>100</v>
      </c>
      <c r="G19" s="157">
        <f>К3!G19</f>
        <v>0</v>
      </c>
      <c r="H19" s="151">
        <f t="shared" si="2"/>
        <v>33.333333333333336</v>
      </c>
    </row>
    <row r="20" spans="2:9" ht="60" customHeight="1" x14ac:dyDescent="0.25">
      <c r="B20" s="260">
        <v>6</v>
      </c>
      <c r="C20" s="225" t="s">
        <v>135</v>
      </c>
      <c r="D20" s="170" t="s">
        <v>46</v>
      </c>
      <c r="E20" s="151">
        <f>К1!G20</f>
        <v>91.413845730441082</v>
      </c>
      <c r="F20" s="151">
        <f>К2!I70</f>
        <v>94.174999999999997</v>
      </c>
      <c r="G20" s="157">
        <f>К3!G20</f>
        <v>87.5</v>
      </c>
      <c r="H20" s="151">
        <f t="shared" ref="H20" si="4">(E20+F20+G20)/3</f>
        <v>91.029615243480364</v>
      </c>
      <c r="I20" s="168">
        <f t="shared" ref="I20" si="5">(F20+G20)/2</f>
        <v>90.837500000000006</v>
      </c>
    </row>
    <row r="21" spans="2:9" ht="60.75" customHeight="1" x14ac:dyDescent="0.25">
      <c r="B21" s="260"/>
      <c r="C21" s="225"/>
      <c r="D21" s="170" t="s">
        <v>39</v>
      </c>
      <c r="E21" s="151">
        <f>К1!G21</f>
        <v>91.175756900714831</v>
      </c>
      <c r="F21" s="151">
        <f>К2!I75</f>
        <v>97.5</v>
      </c>
      <c r="G21" s="157">
        <f>К3!G21</f>
        <v>100</v>
      </c>
      <c r="H21" s="151">
        <f t="shared" ref="H21:H24" si="6">(E21+F21+G21)/3</f>
        <v>96.225252300238267</v>
      </c>
      <c r="I21" s="168">
        <f t="shared" ref="I21:I24" si="7">(F21+G21)/2</f>
        <v>98.75</v>
      </c>
    </row>
    <row r="22" spans="2:9" ht="48" customHeight="1" x14ac:dyDescent="0.25">
      <c r="B22" s="260"/>
      <c r="C22" s="225"/>
      <c r="D22" s="170" t="s">
        <v>40</v>
      </c>
      <c r="E22" s="151">
        <f>К1!G22</f>
        <v>97.196039603960401</v>
      </c>
      <c r="F22" s="151">
        <f>К2!I80</f>
        <v>97.5</v>
      </c>
      <c r="G22" s="157">
        <f>К3!G22</f>
        <v>109.09090909090908</v>
      </c>
      <c r="H22" s="151">
        <f t="shared" si="6"/>
        <v>101.26231623162316</v>
      </c>
      <c r="I22" s="168">
        <f t="shared" si="7"/>
        <v>103.29545454545453</v>
      </c>
    </row>
    <row r="23" spans="2:9" ht="46.5" customHeight="1" x14ac:dyDescent="0.25">
      <c r="B23" s="260"/>
      <c r="C23" s="225"/>
      <c r="D23" s="170" t="s">
        <v>41</v>
      </c>
      <c r="E23" s="151">
        <f>К1!G23</f>
        <v>90.898488617179623</v>
      </c>
      <c r="F23" s="151">
        <f>К2!I84</f>
        <v>96.6</v>
      </c>
      <c r="G23" s="157">
        <f>К3!G23</f>
        <v>150</v>
      </c>
      <c r="H23" s="151">
        <f t="shared" si="6"/>
        <v>112.49949620572654</v>
      </c>
      <c r="I23" s="168">
        <f t="shared" si="7"/>
        <v>123.3</v>
      </c>
    </row>
    <row r="24" spans="2:9" ht="18.75" customHeight="1" x14ac:dyDescent="0.25">
      <c r="B24" s="260"/>
      <c r="C24" s="225"/>
      <c r="D24" s="171" t="s">
        <v>113</v>
      </c>
      <c r="E24" s="151">
        <f>К1!G24</f>
        <v>76.188557614826763</v>
      </c>
      <c r="F24" s="151">
        <f>К2!I87</f>
        <v>95.6</v>
      </c>
      <c r="G24" s="157">
        <f>К3!G24</f>
        <v>102.4390243902439</v>
      </c>
      <c r="H24" s="151">
        <f t="shared" si="6"/>
        <v>91.40919400169021</v>
      </c>
      <c r="I24" s="168">
        <f t="shared" si="7"/>
        <v>99.019512195121948</v>
      </c>
    </row>
    <row r="25" spans="2:9" ht="30" x14ac:dyDescent="0.25">
      <c r="B25" s="260"/>
      <c r="C25" s="225"/>
      <c r="D25" s="171" t="s">
        <v>114</v>
      </c>
      <c r="E25" s="191">
        <f>К2!H91</f>
        <v>100</v>
      </c>
      <c r="F25" s="191">
        <f>К2!I91</f>
        <v>100</v>
      </c>
      <c r="G25" s="191">
        <v>100</v>
      </c>
      <c r="H25" s="151">
        <v>100</v>
      </c>
    </row>
  </sheetData>
  <mergeCells count="14">
    <mergeCell ref="C20:C25"/>
    <mergeCell ref="B20:B25"/>
    <mergeCell ref="C15:C17"/>
    <mergeCell ref="C18:C19"/>
    <mergeCell ref="B6:B7"/>
    <mergeCell ref="B8:B10"/>
    <mergeCell ref="B11:B14"/>
    <mergeCell ref="B15:B17"/>
    <mergeCell ref="B18:B19"/>
    <mergeCell ref="C2:H2"/>
    <mergeCell ref="C3:H3"/>
    <mergeCell ref="C11:C14"/>
    <mergeCell ref="C6:C7"/>
    <mergeCell ref="C8:C10"/>
  </mergeCells>
  <pageMargins left="0.70866141732283472" right="0.70866141732283472" top="0.74803149606299213" bottom="0.74803149606299213" header="0.31496062992125984" footer="0.31496062992125984"/>
  <pageSetup paperSize="9" scale="74" orientation="portrait" verticalDpi="4294967294" r:id="rId1"/>
  <rowBreaks count="1" manualBreakCount="1"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34" zoomScale="60" workbookViewId="0">
      <selection activeCell="H10" sqref="H10"/>
    </sheetView>
  </sheetViews>
  <sheetFormatPr defaultRowHeight="15" x14ac:dyDescent="0.25"/>
  <cols>
    <col min="1" max="1" width="57.7109375" style="7" customWidth="1"/>
    <col min="2" max="2" width="55.140625" style="5" customWidth="1"/>
    <col min="3" max="3" width="85" style="6" customWidth="1"/>
    <col min="4" max="4" width="16.28515625" style="7" customWidth="1"/>
    <col min="5" max="7" width="15.28515625" style="5" customWidth="1"/>
    <col min="8" max="8" width="22.85546875" style="5" customWidth="1"/>
    <col min="9" max="16384" width="9.140625" style="5"/>
  </cols>
  <sheetData>
    <row r="1" spans="1:8" ht="26.25" customHeight="1" x14ac:dyDescent="0.25">
      <c r="A1" s="196"/>
      <c r="B1" s="196"/>
      <c r="C1" s="196"/>
      <c r="D1" s="196"/>
      <c r="E1" s="196"/>
      <c r="F1" s="196"/>
      <c r="G1" s="196"/>
      <c r="H1" s="196"/>
    </row>
    <row r="2" spans="1:8" ht="38.25" customHeight="1" thickBot="1" x14ac:dyDescent="0.3">
      <c r="A2" s="197"/>
      <c r="B2" s="197"/>
      <c r="C2" s="197"/>
      <c r="D2" s="197"/>
      <c r="E2" s="197"/>
      <c r="F2" s="197"/>
      <c r="G2" s="197"/>
      <c r="H2" s="197"/>
    </row>
    <row r="3" spans="1:8" ht="82.5" customHeight="1" thickBot="1" x14ac:dyDescent="0.3">
      <c r="A3" s="39" t="s">
        <v>4</v>
      </c>
      <c r="B3" s="40" t="s">
        <v>5</v>
      </c>
      <c r="C3" s="40" t="s">
        <v>29</v>
      </c>
      <c r="D3" s="40" t="s">
        <v>30</v>
      </c>
      <c r="E3" s="40" t="s">
        <v>105</v>
      </c>
      <c r="F3" s="40" t="s">
        <v>106</v>
      </c>
      <c r="G3" s="40" t="s">
        <v>107</v>
      </c>
      <c r="H3" s="41" t="s">
        <v>99</v>
      </c>
    </row>
    <row r="4" spans="1:8" ht="23.25" customHeight="1" x14ac:dyDescent="0.25">
      <c r="A4" s="198" t="s">
        <v>38</v>
      </c>
      <c r="B4" s="201" t="s">
        <v>37</v>
      </c>
      <c r="C4" s="25" t="s">
        <v>76</v>
      </c>
      <c r="D4" s="26" t="s">
        <v>31</v>
      </c>
      <c r="E4" s="19">
        <v>85</v>
      </c>
      <c r="F4" s="19">
        <v>85</v>
      </c>
      <c r="G4" s="47"/>
      <c r="H4" s="15">
        <f t="shared" ref="H4:H5" si="0">F4/E4*100</f>
        <v>100</v>
      </c>
    </row>
    <row r="5" spans="1:8" ht="34.5" customHeight="1" x14ac:dyDescent="0.25">
      <c r="A5" s="199"/>
      <c r="B5" s="202"/>
      <c r="C5" s="23" t="s">
        <v>77</v>
      </c>
      <c r="D5" s="24" t="s">
        <v>31</v>
      </c>
      <c r="E5" s="20">
        <v>61</v>
      </c>
      <c r="F5" s="20">
        <v>50</v>
      </c>
      <c r="G5" s="48"/>
      <c r="H5" s="12">
        <f t="shared" si="0"/>
        <v>81.967213114754102</v>
      </c>
    </row>
    <row r="6" spans="1:8" ht="34.5" customHeight="1" x14ac:dyDescent="0.25">
      <c r="A6" s="199"/>
      <c r="B6" s="202"/>
      <c r="C6" s="23" t="s">
        <v>78</v>
      </c>
      <c r="D6" s="24" t="s">
        <v>31</v>
      </c>
      <c r="E6" s="20">
        <v>0</v>
      </c>
      <c r="F6" s="20">
        <v>0</v>
      </c>
      <c r="G6" s="48"/>
      <c r="H6" s="12">
        <v>0</v>
      </c>
    </row>
    <row r="7" spans="1:8" ht="15.75" thickBot="1" x14ac:dyDescent="0.3">
      <c r="A7" s="200"/>
      <c r="B7" s="203"/>
      <c r="C7" s="13" t="s">
        <v>33</v>
      </c>
      <c r="D7" s="27"/>
      <c r="E7" s="13"/>
      <c r="F7" s="27"/>
      <c r="G7" s="49"/>
      <c r="H7" s="14">
        <f>(H4+H5+H6)/2</f>
        <v>90.983606557377044</v>
      </c>
    </row>
    <row r="8" spans="1:8" ht="24.75" customHeight="1" x14ac:dyDescent="0.25">
      <c r="A8" s="198" t="s">
        <v>8</v>
      </c>
      <c r="B8" s="201" t="s">
        <v>39</v>
      </c>
      <c r="C8" s="25" t="s">
        <v>79</v>
      </c>
      <c r="D8" s="26" t="s">
        <v>32</v>
      </c>
      <c r="E8" s="9">
        <v>17.7</v>
      </c>
      <c r="F8" s="17">
        <v>17.399999999999999</v>
      </c>
      <c r="G8" s="50">
        <v>17.8</v>
      </c>
      <c r="H8" s="15">
        <f t="shared" ref="H8:H45" si="1">F8/E8*100</f>
        <v>98.305084745762699</v>
      </c>
    </row>
    <row r="9" spans="1:8" ht="37.5" customHeight="1" x14ac:dyDescent="0.25">
      <c r="A9" s="199"/>
      <c r="B9" s="202"/>
      <c r="C9" s="21" t="s">
        <v>80</v>
      </c>
      <c r="D9" s="24" t="s">
        <v>31</v>
      </c>
      <c r="E9" s="3">
        <v>100</v>
      </c>
      <c r="F9" s="18">
        <v>98</v>
      </c>
      <c r="G9" s="51">
        <v>100</v>
      </c>
      <c r="H9" s="12">
        <f t="shared" si="1"/>
        <v>98</v>
      </c>
    </row>
    <row r="10" spans="1:8" ht="36" customHeight="1" x14ac:dyDescent="0.25">
      <c r="A10" s="199"/>
      <c r="B10" s="202"/>
      <c r="C10" s="21" t="s">
        <v>81</v>
      </c>
      <c r="D10" s="24" t="s">
        <v>31</v>
      </c>
      <c r="E10" s="3">
        <v>60</v>
      </c>
      <c r="F10" s="18">
        <v>60</v>
      </c>
      <c r="G10" s="51">
        <v>56.5</v>
      </c>
      <c r="H10" s="12">
        <f t="shared" si="1"/>
        <v>100</v>
      </c>
    </row>
    <row r="11" spans="1:8" ht="33.75" customHeight="1" x14ac:dyDescent="0.25">
      <c r="A11" s="199"/>
      <c r="B11" s="202"/>
      <c r="C11" s="21" t="s">
        <v>82</v>
      </c>
      <c r="D11" s="24" t="s">
        <v>31</v>
      </c>
      <c r="E11" s="3">
        <v>100</v>
      </c>
      <c r="F11" s="18">
        <v>98</v>
      </c>
      <c r="G11" s="51">
        <v>100</v>
      </c>
      <c r="H11" s="12">
        <f t="shared" si="1"/>
        <v>98</v>
      </c>
    </row>
    <row r="12" spans="1:8" ht="36" customHeight="1" x14ac:dyDescent="0.25">
      <c r="A12" s="199"/>
      <c r="B12" s="202"/>
      <c r="C12" s="21" t="s">
        <v>83</v>
      </c>
      <c r="D12" s="24" t="s">
        <v>31</v>
      </c>
      <c r="E12" s="3">
        <v>100</v>
      </c>
      <c r="F12" s="18">
        <v>100</v>
      </c>
      <c r="G12" s="51">
        <v>100</v>
      </c>
      <c r="H12" s="12">
        <f t="shared" si="1"/>
        <v>100</v>
      </c>
    </row>
    <row r="13" spans="1:8" ht="36" customHeight="1" x14ac:dyDescent="0.25">
      <c r="A13" s="199"/>
      <c r="B13" s="202"/>
      <c r="C13" s="21" t="s">
        <v>84</v>
      </c>
      <c r="D13" s="24" t="s">
        <v>31</v>
      </c>
      <c r="E13" s="3">
        <v>100</v>
      </c>
      <c r="F13" s="18">
        <v>100</v>
      </c>
      <c r="G13" s="51">
        <v>100</v>
      </c>
      <c r="H13" s="12">
        <f t="shared" si="1"/>
        <v>100</v>
      </c>
    </row>
    <row r="14" spans="1:8" ht="37.5" customHeight="1" x14ac:dyDescent="0.25">
      <c r="A14" s="199"/>
      <c r="B14" s="202"/>
      <c r="C14" s="21" t="s">
        <v>85</v>
      </c>
      <c r="D14" s="24" t="s">
        <v>31</v>
      </c>
      <c r="E14" s="3">
        <v>100</v>
      </c>
      <c r="F14" s="18">
        <v>100</v>
      </c>
      <c r="G14" s="51">
        <v>100</v>
      </c>
      <c r="H14" s="12">
        <f t="shared" si="1"/>
        <v>100</v>
      </c>
    </row>
    <row r="15" spans="1:8" ht="63.75" customHeight="1" x14ac:dyDescent="0.25">
      <c r="A15" s="199"/>
      <c r="B15" s="202"/>
      <c r="C15" s="21" t="s">
        <v>86</v>
      </c>
      <c r="D15" s="24" t="s">
        <v>31</v>
      </c>
      <c r="E15" s="3">
        <v>100</v>
      </c>
      <c r="F15" s="18">
        <v>100</v>
      </c>
      <c r="G15" s="51">
        <v>100</v>
      </c>
      <c r="H15" s="12">
        <f t="shared" si="1"/>
        <v>100</v>
      </c>
    </row>
    <row r="16" spans="1:8" x14ac:dyDescent="0.25">
      <c r="A16" s="199"/>
      <c r="B16" s="202"/>
      <c r="C16" s="45" t="s">
        <v>108</v>
      </c>
      <c r="D16" s="46" t="s">
        <v>32</v>
      </c>
      <c r="E16" s="11">
        <v>230</v>
      </c>
      <c r="F16" s="20">
        <f>К3!F8</f>
        <v>256</v>
      </c>
      <c r="G16" s="48">
        <v>231</v>
      </c>
      <c r="H16" s="38"/>
    </row>
    <row r="17" spans="1:8" ht="15.75" thickBot="1" x14ac:dyDescent="0.3">
      <c r="A17" s="200"/>
      <c r="B17" s="203"/>
      <c r="C17" s="13" t="s">
        <v>33</v>
      </c>
      <c r="D17" s="27"/>
      <c r="E17" s="13"/>
      <c r="F17" s="27"/>
      <c r="G17" s="49"/>
      <c r="H17" s="14">
        <f>(SUM(H8:H15))/8</f>
        <v>99.288135593220346</v>
      </c>
    </row>
    <row r="18" spans="1:8" ht="24.75" customHeight="1" x14ac:dyDescent="0.25">
      <c r="A18" s="198" t="s">
        <v>9</v>
      </c>
      <c r="B18" s="201" t="s">
        <v>39</v>
      </c>
      <c r="C18" s="25" t="s">
        <v>79</v>
      </c>
      <c r="D18" s="26" t="s">
        <v>32</v>
      </c>
      <c r="E18" s="9">
        <v>17</v>
      </c>
      <c r="F18" s="17">
        <v>15.8</v>
      </c>
      <c r="G18" s="50">
        <v>17</v>
      </c>
      <c r="H18" s="15">
        <f t="shared" ref="H18:H25" si="2">F18/E18*100</f>
        <v>92.941176470588232</v>
      </c>
    </row>
    <row r="19" spans="1:8" ht="33.75" customHeight="1" x14ac:dyDescent="0.25">
      <c r="A19" s="199"/>
      <c r="B19" s="202"/>
      <c r="C19" s="21" t="s">
        <v>80</v>
      </c>
      <c r="D19" s="24" t="s">
        <v>31</v>
      </c>
      <c r="E19" s="3">
        <v>100</v>
      </c>
      <c r="F19" s="18">
        <v>98</v>
      </c>
      <c r="G19" s="51">
        <v>100</v>
      </c>
      <c r="H19" s="12">
        <f t="shared" si="2"/>
        <v>98</v>
      </c>
    </row>
    <row r="20" spans="1:8" ht="34.5" customHeight="1" x14ac:dyDescent="0.25">
      <c r="A20" s="199"/>
      <c r="B20" s="202"/>
      <c r="C20" s="21" t="s">
        <v>81</v>
      </c>
      <c r="D20" s="24" t="s">
        <v>31</v>
      </c>
      <c r="E20" s="3">
        <v>59</v>
      </c>
      <c r="F20" s="18">
        <v>59</v>
      </c>
      <c r="G20" s="51">
        <v>58</v>
      </c>
      <c r="H20" s="12">
        <f t="shared" si="2"/>
        <v>100</v>
      </c>
    </row>
    <row r="21" spans="1:8" ht="33" customHeight="1" x14ac:dyDescent="0.25">
      <c r="A21" s="199"/>
      <c r="B21" s="202"/>
      <c r="C21" s="21" t="s">
        <v>82</v>
      </c>
      <c r="D21" s="24" t="s">
        <v>31</v>
      </c>
      <c r="E21" s="3">
        <v>100</v>
      </c>
      <c r="F21" s="18">
        <v>98</v>
      </c>
      <c r="G21" s="51">
        <v>100</v>
      </c>
      <c r="H21" s="12">
        <f t="shared" si="2"/>
        <v>98</v>
      </c>
    </row>
    <row r="22" spans="1:8" ht="30.75" customHeight="1" x14ac:dyDescent="0.25">
      <c r="A22" s="199"/>
      <c r="B22" s="202"/>
      <c r="C22" s="21" t="s">
        <v>83</v>
      </c>
      <c r="D22" s="24" t="s">
        <v>31</v>
      </c>
      <c r="E22" s="3">
        <v>100</v>
      </c>
      <c r="F22" s="18">
        <v>100</v>
      </c>
      <c r="G22" s="51">
        <v>100</v>
      </c>
      <c r="H22" s="12">
        <f t="shared" si="2"/>
        <v>100</v>
      </c>
    </row>
    <row r="23" spans="1:8" ht="33" customHeight="1" x14ac:dyDescent="0.25">
      <c r="A23" s="199"/>
      <c r="B23" s="202"/>
      <c r="C23" s="21" t="s">
        <v>84</v>
      </c>
      <c r="D23" s="24" t="s">
        <v>31</v>
      </c>
      <c r="E23" s="3">
        <v>100</v>
      </c>
      <c r="F23" s="18">
        <v>100</v>
      </c>
      <c r="G23" s="51">
        <v>100</v>
      </c>
      <c r="H23" s="12">
        <f t="shared" si="2"/>
        <v>100</v>
      </c>
    </row>
    <row r="24" spans="1:8" ht="34.5" customHeight="1" x14ac:dyDescent="0.25">
      <c r="A24" s="199"/>
      <c r="B24" s="202"/>
      <c r="C24" s="21" t="s">
        <v>85</v>
      </c>
      <c r="D24" s="24" t="s">
        <v>31</v>
      </c>
      <c r="E24" s="3">
        <v>100</v>
      </c>
      <c r="F24" s="18">
        <v>100</v>
      </c>
      <c r="G24" s="51">
        <v>100</v>
      </c>
      <c r="H24" s="12">
        <f t="shared" si="2"/>
        <v>100</v>
      </c>
    </row>
    <row r="25" spans="1:8" ht="59.25" customHeight="1" x14ac:dyDescent="0.25">
      <c r="A25" s="199"/>
      <c r="B25" s="202"/>
      <c r="C25" s="21" t="s">
        <v>86</v>
      </c>
      <c r="D25" s="24" t="s">
        <v>31</v>
      </c>
      <c r="E25" s="3">
        <v>100</v>
      </c>
      <c r="F25" s="18">
        <v>100</v>
      </c>
      <c r="G25" s="18">
        <v>100</v>
      </c>
      <c r="H25" s="4">
        <f t="shared" si="2"/>
        <v>100</v>
      </c>
    </row>
    <row r="26" spans="1:8" ht="30.75" customHeight="1" x14ac:dyDescent="0.25">
      <c r="A26" s="199"/>
      <c r="B26" s="202"/>
      <c r="C26" s="45" t="s">
        <v>108</v>
      </c>
      <c r="D26" s="46" t="s">
        <v>32</v>
      </c>
      <c r="E26" s="11">
        <v>68</v>
      </c>
      <c r="F26" s="20">
        <f>К3!F11</f>
        <v>65</v>
      </c>
      <c r="G26" s="20">
        <v>66</v>
      </c>
      <c r="H26" s="4"/>
    </row>
    <row r="27" spans="1:8" ht="21" customHeight="1" x14ac:dyDescent="0.25">
      <c r="A27" s="199"/>
      <c r="B27" s="202"/>
      <c r="C27" s="10" t="s">
        <v>33</v>
      </c>
      <c r="D27" s="33"/>
      <c r="E27" s="10"/>
      <c r="F27" s="33"/>
      <c r="G27" s="33"/>
      <c r="H27" s="43">
        <f>(SUM(H18:H25))/8</f>
        <v>98.617647058823536</v>
      </c>
    </row>
    <row r="28" spans="1:8" ht="24.75" customHeight="1" x14ac:dyDescent="0.25">
      <c r="A28" s="199"/>
      <c r="B28" s="207" t="s">
        <v>40</v>
      </c>
      <c r="C28" s="23" t="s">
        <v>87</v>
      </c>
      <c r="D28" s="34" t="s">
        <v>32</v>
      </c>
      <c r="E28" s="3">
        <v>16.399999999999999</v>
      </c>
      <c r="F28" s="42">
        <f>89/5</f>
        <v>17.8</v>
      </c>
      <c r="G28" s="42">
        <v>16.5</v>
      </c>
      <c r="H28" s="4">
        <f t="shared" si="1"/>
        <v>108.53658536585367</v>
      </c>
    </row>
    <row r="29" spans="1:8" ht="34.5" customHeight="1" x14ac:dyDescent="0.25">
      <c r="A29" s="199"/>
      <c r="B29" s="207"/>
      <c r="C29" s="21" t="s">
        <v>92</v>
      </c>
      <c r="D29" s="34" t="s">
        <v>31</v>
      </c>
      <c r="E29" s="3">
        <v>100</v>
      </c>
      <c r="F29" s="42">
        <v>100</v>
      </c>
      <c r="G29" s="42">
        <v>100</v>
      </c>
      <c r="H29" s="4">
        <f t="shared" si="1"/>
        <v>100</v>
      </c>
    </row>
    <row r="30" spans="1:8" ht="36" customHeight="1" x14ac:dyDescent="0.25">
      <c r="A30" s="199"/>
      <c r="B30" s="207"/>
      <c r="C30" s="21" t="s">
        <v>93</v>
      </c>
      <c r="D30" s="34" t="s">
        <v>31</v>
      </c>
      <c r="E30" s="3">
        <v>46</v>
      </c>
      <c r="F30" s="42">
        <v>46</v>
      </c>
      <c r="G30" s="42">
        <v>42</v>
      </c>
      <c r="H30" s="4">
        <f t="shared" si="1"/>
        <v>100</v>
      </c>
    </row>
    <row r="31" spans="1:8" ht="33" customHeight="1" x14ac:dyDescent="0.25">
      <c r="A31" s="199"/>
      <c r="B31" s="207"/>
      <c r="C31" s="21" t="s">
        <v>94</v>
      </c>
      <c r="D31" s="34" t="s">
        <v>31</v>
      </c>
      <c r="E31" s="3">
        <v>100</v>
      </c>
      <c r="F31" s="42">
        <v>100</v>
      </c>
      <c r="G31" s="42">
        <v>100</v>
      </c>
      <c r="H31" s="4">
        <f t="shared" si="1"/>
        <v>100</v>
      </c>
    </row>
    <row r="32" spans="1:8" ht="34.5" customHeight="1" x14ac:dyDescent="0.25">
      <c r="A32" s="199"/>
      <c r="B32" s="207"/>
      <c r="C32" s="21" t="s">
        <v>95</v>
      </c>
      <c r="D32" s="34" t="s">
        <v>31</v>
      </c>
      <c r="E32" s="3">
        <v>100</v>
      </c>
      <c r="F32" s="42">
        <v>100</v>
      </c>
      <c r="G32" s="42">
        <v>100</v>
      </c>
      <c r="H32" s="4">
        <f t="shared" si="1"/>
        <v>100</v>
      </c>
    </row>
    <row r="33" spans="1:8" ht="34.5" customHeight="1" x14ac:dyDescent="0.25">
      <c r="A33" s="199"/>
      <c r="B33" s="207"/>
      <c r="C33" s="21" t="s">
        <v>84</v>
      </c>
      <c r="D33" s="34" t="s">
        <v>31</v>
      </c>
      <c r="E33" s="3">
        <v>100</v>
      </c>
      <c r="F33" s="42">
        <v>100</v>
      </c>
      <c r="G33" s="42">
        <v>100</v>
      </c>
      <c r="H33" s="4">
        <f t="shared" si="1"/>
        <v>100</v>
      </c>
    </row>
    <row r="34" spans="1:8" ht="34.5" customHeight="1" x14ac:dyDescent="0.25">
      <c r="A34" s="199"/>
      <c r="B34" s="207"/>
      <c r="C34" s="21" t="s">
        <v>85</v>
      </c>
      <c r="D34" s="34" t="s">
        <v>31</v>
      </c>
      <c r="E34" s="3">
        <v>100</v>
      </c>
      <c r="F34" s="42">
        <v>100</v>
      </c>
      <c r="G34" s="42">
        <v>100</v>
      </c>
      <c r="H34" s="4">
        <f t="shared" si="1"/>
        <v>100</v>
      </c>
    </row>
    <row r="35" spans="1:8" ht="63" customHeight="1" x14ac:dyDescent="0.25">
      <c r="A35" s="199"/>
      <c r="B35" s="207"/>
      <c r="C35" s="21" t="s">
        <v>86</v>
      </c>
      <c r="D35" s="34" t="s">
        <v>31</v>
      </c>
      <c r="E35" s="3">
        <v>100</v>
      </c>
      <c r="F35" s="18">
        <v>100</v>
      </c>
      <c r="G35" s="18">
        <v>100</v>
      </c>
      <c r="H35" s="4">
        <f t="shared" si="1"/>
        <v>100</v>
      </c>
    </row>
    <row r="36" spans="1:8" ht="38.25" customHeight="1" x14ac:dyDescent="0.25">
      <c r="A36" s="199"/>
      <c r="B36" s="207"/>
      <c r="C36" s="21" t="s">
        <v>108</v>
      </c>
      <c r="D36" s="34" t="s">
        <v>32</v>
      </c>
      <c r="E36" s="3">
        <f>К3!E12</f>
        <v>76</v>
      </c>
      <c r="F36" s="18">
        <f>К3!F12</f>
        <v>76</v>
      </c>
      <c r="G36" s="18">
        <v>85</v>
      </c>
      <c r="H36" s="4"/>
    </row>
    <row r="37" spans="1:8" ht="23.25" customHeight="1" x14ac:dyDescent="0.25">
      <c r="A37" s="199"/>
      <c r="B37" s="207"/>
      <c r="C37" s="8" t="s">
        <v>33</v>
      </c>
      <c r="D37" s="32"/>
      <c r="E37" s="8"/>
      <c r="F37" s="32"/>
      <c r="G37" s="32"/>
      <c r="H37" s="43">
        <f>(SUM(H28:H35))/8</f>
        <v>101.0670731707317</v>
      </c>
    </row>
    <row r="38" spans="1:8" ht="25.5" customHeight="1" x14ac:dyDescent="0.25">
      <c r="A38" s="199"/>
      <c r="B38" s="211" t="s">
        <v>41</v>
      </c>
      <c r="C38" s="23" t="s">
        <v>87</v>
      </c>
      <c r="D38" s="34" t="s">
        <v>32</v>
      </c>
      <c r="E38" s="3">
        <v>8</v>
      </c>
      <c r="F38" s="42">
        <f>11/2</f>
        <v>5.5</v>
      </c>
      <c r="G38" s="42">
        <v>8</v>
      </c>
      <c r="H38" s="4">
        <f t="shared" si="1"/>
        <v>68.75</v>
      </c>
    </row>
    <row r="39" spans="1:8" ht="34.5" customHeight="1" x14ac:dyDescent="0.25">
      <c r="A39" s="199"/>
      <c r="B39" s="211"/>
      <c r="C39" s="23" t="s">
        <v>88</v>
      </c>
      <c r="D39" s="34" t="s">
        <v>31</v>
      </c>
      <c r="E39" s="3">
        <v>100</v>
      </c>
      <c r="F39" s="34">
        <v>100</v>
      </c>
      <c r="G39" s="34">
        <v>100</v>
      </c>
      <c r="H39" s="4">
        <f t="shared" si="1"/>
        <v>100</v>
      </c>
    </row>
    <row r="40" spans="1:8" ht="34.5" customHeight="1" x14ac:dyDescent="0.25">
      <c r="A40" s="199"/>
      <c r="B40" s="211"/>
      <c r="C40" s="21" t="s">
        <v>89</v>
      </c>
      <c r="D40" s="34" t="s">
        <v>31</v>
      </c>
      <c r="E40" s="3">
        <v>53</v>
      </c>
      <c r="F40" s="42">
        <v>53</v>
      </c>
      <c r="G40" s="52">
        <v>82</v>
      </c>
      <c r="H40" s="12">
        <f t="shared" si="1"/>
        <v>100</v>
      </c>
    </row>
    <row r="41" spans="1:8" ht="38.25" customHeight="1" x14ac:dyDescent="0.25">
      <c r="A41" s="199"/>
      <c r="B41" s="211"/>
      <c r="C41" s="21" t="s">
        <v>90</v>
      </c>
      <c r="D41" s="34" t="s">
        <v>31</v>
      </c>
      <c r="E41" s="3">
        <v>100</v>
      </c>
      <c r="F41" s="42">
        <v>100</v>
      </c>
      <c r="G41" s="52">
        <v>100</v>
      </c>
      <c r="H41" s="12">
        <f t="shared" si="1"/>
        <v>100</v>
      </c>
    </row>
    <row r="42" spans="1:8" ht="33" customHeight="1" x14ac:dyDescent="0.25">
      <c r="A42" s="199"/>
      <c r="B42" s="211"/>
      <c r="C42" s="21" t="s">
        <v>91</v>
      </c>
      <c r="D42" s="34" t="s">
        <v>31</v>
      </c>
      <c r="E42" s="3">
        <v>100</v>
      </c>
      <c r="F42" s="42">
        <v>100</v>
      </c>
      <c r="G42" s="52">
        <v>100</v>
      </c>
      <c r="H42" s="12">
        <f t="shared" si="1"/>
        <v>100</v>
      </c>
    </row>
    <row r="43" spans="1:8" ht="32.25" customHeight="1" x14ac:dyDescent="0.25">
      <c r="A43" s="199"/>
      <c r="B43" s="211"/>
      <c r="C43" s="21" t="s">
        <v>84</v>
      </c>
      <c r="D43" s="34" t="s">
        <v>31</v>
      </c>
      <c r="E43" s="3">
        <v>100</v>
      </c>
      <c r="F43" s="42">
        <v>100</v>
      </c>
      <c r="G43" s="52">
        <v>100</v>
      </c>
      <c r="H43" s="12">
        <f t="shared" si="1"/>
        <v>100</v>
      </c>
    </row>
    <row r="44" spans="1:8" ht="34.5" customHeight="1" x14ac:dyDescent="0.25">
      <c r="A44" s="199"/>
      <c r="B44" s="211"/>
      <c r="C44" s="21" t="s">
        <v>85</v>
      </c>
      <c r="D44" s="34" t="s">
        <v>31</v>
      </c>
      <c r="E44" s="3">
        <v>100</v>
      </c>
      <c r="F44" s="42">
        <v>100</v>
      </c>
      <c r="G44" s="52">
        <v>100</v>
      </c>
      <c r="H44" s="12">
        <f t="shared" si="1"/>
        <v>100</v>
      </c>
    </row>
    <row r="45" spans="1:8" ht="59.25" customHeight="1" x14ac:dyDescent="0.25">
      <c r="A45" s="199"/>
      <c r="B45" s="211"/>
      <c r="C45" s="21" t="s">
        <v>86</v>
      </c>
      <c r="D45" s="34" t="s">
        <v>31</v>
      </c>
      <c r="E45" s="3">
        <v>100</v>
      </c>
      <c r="F45" s="18">
        <v>100</v>
      </c>
      <c r="G45" s="18">
        <v>100</v>
      </c>
      <c r="H45" s="4">
        <f t="shared" si="1"/>
        <v>100</v>
      </c>
    </row>
    <row r="46" spans="1:8" ht="35.25" customHeight="1" x14ac:dyDescent="0.25">
      <c r="A46" s="199"/>
      <c r="B46" s="211"/>
      <c r="C46" s="21" t="s">
        <v>108</v>
      </c>
      <c r="D46" s="34" t="s">
        <v>32</v>
      </c>
      <c r="E46" s="3">
        <f>К3!E13</f>
        <v>26</v>
      </c>
      <c r="F46" s="18">
        <f>К3!F13</f>
        <v>26</v>
      </c>
      <c r="G46" s="18">
        <v>20</v>
      </c>
      <c r="H46" s="4"/>
    </row>
    <row r="47" spans="1:8" ht="27" customHeight="1" x14ac:dyDescent="0.25">
      <c r="A47" s="199"/>
      <c r="B47" s="211"/>
      <c r="C47" s="8" t="s">
        <v>33</v>
      </c>
      <c r="D47" s="32"/>
      <c r="E47" s="8"/>
      <c r="F47" s="32"/>
      <c r="G47" s="32"/>
      <c r="H47" s="43">
        <f>(SUM(H38:H45))/8</f>
        <v>96.09375</v>
      </c>
    </row>
    <row r="48" spans="1:8" ht="25.5" customHeight="1" x14ac:dyDescent="0.25">
      <c r="A48" s="199"/>
      <c r="B48" s="208" t="s">
        <v>65</v>
      </c>
      <c r="C48" s="28"/>
      <c r="D48" s="29"/>
      <c r="E48" s="30"/>
      <c r="F48" s="29"/>
      <c r="G48" s="29"/>
      <c r="H48" s="4"/>
    </row>
    <row r="49" spans="1:8" ht="25.5" customHeight="1" thickBot="1" x14ac:dyDescent="0.3">
      <c r="A49" s="200"/>
      <c r="B49" s="209"/>
      <c r="C49" s="13" t="s">
        <v>33</v>
      </c>
      <c r="D49" s="27"/>
      <c r="E49" s="13"/>
      <c r="F49" s="27"/>
      <c r="G49" s="49"/>
      <c r="H49" s="14"/>
    </row>
    <row r="50" spans="1:8" ht="25.5" customHeight="1" x14ac:dyDescent="0.25">
      <c r="A50" s="263" t="s">
        <v>10</v>
      </c>
      <c r="B50" s="201" t="s">
        <v>40</v>
      </c>
      <c r="C50" s="25" t="s">
        <v>87</v>
      </c>
      <c r="D50" s="26" t="s">
        <v>32</v>
      </c>
      <c r="E50" s="9">
        <v>19.600000000000001</v>
      </c>
      <c r="F50" s="42">
        <f>240/13</f>
        <v>18.46153846153846</v>
      </c>
      <c r="G50" s="53">
        <v>18.5</v>
      </c>
      <c r="H50" s="15">
        <f t="shared" ref="H50:H66" si="3">F50/E50*100</f>
        <v>94.191522762951323</v>
      </c>
    </row>
    <row r="51" spans="1:8" ht="33" customHeight="1" x14ac:dyDescent="0.25">
      <c r="A51" s="264"/>
      <c r="B51" s="202"/>
      <c r="C51" s="21" t="s">
        <v>92</v>
      </c>
      <c r="D51" s="34" t="s">
        <v>31</v>
      </c>
      <c r="E51" s="3">
        <v>100</v>
      </c>
      <c r="F51" s="42">
        <v>100</v>
      </c>
      <c r="G51" s="52">
        <v>100</v>
      </c>
      <c r="H51" s="12">
        <f t="shared" si="3"/>
        <v>100</v>
      </c>
    </row>
    <row r="52" spans="1:8" ht="33" customHeight="1" x14ac:dyDescent="0.25">
      <c r="A52" s="264"/>
      <c r="B52" s="202"/>
      <c r="C52" s="21" t="s">
        <v>93</v>
      </c>
      <c r="D52" s="34" t="s">
        <v>31</v>
      </c>
      <c r="E52" s="3">
        <v>35</v>
      </c>
      <c r="F52" s="42">
        <v>35</v>
      </c>
      <c r="G52" s="52">
        <v>29</v>
      </c>
      <c r="H52" s="12">
        <f t="shared" si="3"/>
        <v>100</v>
      </c>
    </row>
    <row r="53" spans="1:8" ht="33.75" customHeight="1" x14ac:dyDescent="0.25">
      <c r="A53" s="264"/>
      <c r="B53" s="202"/>
      <c r="C53" s="21" t="s">
        <v>94</v>
      </c>
      <c r="D53" s="34" t="s">
        <v>31</v>
      </c>
      <c r="E53" s="3">
        <v>100</v>
      </c>
      <c r="F53" s="42">
        <v>100</v>
      </c>
      <c r="G53" s="52">
        <v>100</v>
      </c>
      <c r="H53" s="12">
        <f t="shared" si="3"/>
        <v>100</v>
      </c>
    </row>
    <row r="54" spans="1:8" ht="33.75" customHeight="1" x14ac:dyDescent="0.25">
      <c r="A54" s="264"/>
      <c r="B54" s="202"/>
      <c r="C54" s="21" t="s">
        <v>95</v>
      </c>
      <c r="D54" s="34" t="s">
        <v>31</v>
      </c>
      <c r="E54" s="3">
        <v>100</v>
      </c>
      <c r="F54" s="42">
        <v>100</v>
      </c>
      <c r="G54" s="52">
        <v>100</v>
      </c>
      <c r="H54" s="12">
        <f t="shared" si="3"/>
        <v>100</v>
      </c>
    </row>
    <row r="55" spans="1:8" ht="35.25" customHeight="1" x14ac:dyDescent="0.25">
      <c r="A55" s="264"/>
      <c r="B55" s="202"/>
      <c r="C55" s="21" t="s">
        <v>84</v>
      </c>
      <c r="D55" s="34" t="s">
        <v>31</v>
      </c>
      <c r="E55" s="3">
        <v>100</v>
      </c>
      <c r="F55" s="42">
        <v>100</v>
      </c>
      <c r="G55" s="52">
        <v>100</v>
      </c>
      <c r="H55" s="12">
        <f t="shared" si="3"/>
        <v>100</v>
      </c>
    </row>
    <row r="56" spans="1:8" ht="33.75" customHeight="1" x14ac:dyDescent="0.25">
      <c r="A56" s="264"/>
      <c r="B56" s="202"/>
      <c r="C56" s="21" t="s">
        <v>85</v>
      </c>
      <c r="D56" s="34" t="s">
        <v>31</v>
      </c>
      <c r="E56" s="3">
        <v>84.5</v>
      </c>
      <c r="F56" s="42">
        <v>87</v>
      </c>
      <c r="G56" s="52">
        <v>87</v>
      </c>
      <c r="H56" s="12">
        <f t="shared" si="3"/>
        <v>102.9585798816568</v>
      </c>
    </row>
    <row r="57" spans="1:8" ht="50.25" customHeight="1" x14ac:dyDescent="0.25">
      <c r="A57" s="264"/>
      <c r="B57" s="202"/>
      <c r="C57" s="21" t="s">
        <v>86</v>
      </c>
      <c r="D57" s="34" t="s">
        <v>31</v>
      </c>
      <c r="E57" s="3">
        <v>100</v>
      </c>
      <c r="F57" s="18">
        <v>100</v>
      </c>
      <c r="G57" s="51">
        <v>100</v>
      </c>
      <c r="H57" s="12">
        <f t="shared" si="3"/>
        <v>100</v>
      </c>
    </row>
    <row r="58" spans="1:8" ht="26.25" customHeight="1" x14ac:dyDescent="0.25">
      <c r="A58" s="264"/>
      <c r="B58" s="215"/>
      <c r="C58" s="8" t="s">
        <v>33</v>
      </c>
      <c r="D58" s="32"/>
      <c r="E58" s="8"/>
      <c r="F58" s="32"/>
      <c r="G58" s="32"/>
      <c r="H58" s="43">
        <f>(SUM(H50:H57))/8</f>
        <v>99.643762830576009</v>
      </c>
    </row>
    <row r="59" spans="1:8" ht="26.25" customHeight="1" x14ac:dyDescent="0.25">
      <c r="A59" s="264"/>
      <c r="B59" s="208" t="s">
        <v>41</v>
      </c>
      <c r="C59" s="23" t="s">
        <v>87</v>
      </c>
      <c r="D59" s="34" t="s">
        <v>32</v>
      </c>
      <c r="E59" s="3">
        <v>20.3</v>
      </c>
      <c r="F59" s="42">
        <f>72/4</f>
        <v>18</v>
      </c>
      <c r="G59" s="52">
        <v>18</v>
      </c>
      <c r="H59" s="12">
        <f t="shared" si="3"/>
        <v>88.669950738916242</v>
      </c>
    </row>
    <row r="60" spans="1:8" ht="33.75" customHeight="1" x14ac:dyDescent="0.25">
      <c r="A60" s="264"/>
      <c r="B60" s="210"/>
      <c r="C60" s="23" t="s">
        <v>88</v>
      </c>
      <c r="D60" s="34" t="s">
        <v>31</v>
      </c>
      <c r="E60" s="3">
        <v>100</v>
      </c>
      <c r="F60" s="42">
        <f>-(4/38*100)+100</f>
        <v>89.473684210526315</v>
      </c>
      <c r="G60" s="52">
        <v>89.5</v>
      </c>
      <c r="H60" s="12">
        <f t="shared" si="3"/>
        <v>89.473684210526315</v>
      </c>
    </row>
    <row r="61" spans="1:8" ht="37.5" customHeight="1" x14ac:dyDescent="0.25">
      <c r="A61" s="264"/>
      <c r="B61" s="210"/>
      <c r="C61" s="21" t="s">
        <v>89</v>
      </c>
      <c r="D61" s="34" t="s">
        <v>31</v>
      </c>
      <c r="E61" s="3">
        <v>35</v>
      </c>
      <c r="F61" s="42">
        <v>35</v>
      </c>
      <c r="G61" s="52">
        <v>36.799999999999997</v>
      </c>
      <c r="H61" s="12">
        <f t="shared" si="3"/>
        <v>100</v>
      </c>
    </row>
    <row r="62" spans="1:8" ht="37.5" customHeight="1" x14ac:dyDescent="0.25">
      <c r="A62" s="264"/>
      <c r="B62" s="210"/>
      <c r="C62" s="21" t="s">
        <v>90</v>
      </c>
      <c r="D62" s="34" t="s">
        <v>31</v>
      </c>
      <c r="E62" s="3">
        <v>100</v>
      </c>
      <c r="F62" s="42">
        <v>95</v>
      </c>
      <c r="G62" s="52">
        <v>100</v>
      </c>
      <c r="H62" s="12">
        <f t="shared" si="3"/>
        <v>95</v>
      </c>
    </row>
    <row r="63" spans="1:8" ht="32.25" customHeight="1" x14ac:dyDescent="0.25">
      <c r="A63" s="264"/>
      <c r="B63" s="210"/>
      <c r="C63" s="21" t="s">
        <v>91</v>
      </c>
      <c r="D63" s="34" t="s">
        <v>31</v>
      </c>
      <c r="E63" s="3">
        <v>100</v>
      </c>
      <c r="F63" s="42">
        <v>100</v>
      </c>
      <c r="G63" s="52">
        <v>100</v>
      </c>
      <c r="H63" s="12">
        <f t="shared" si="3"/>
        <v>100</v>
      </c>
    </row>
    <row r="64" spans="1:8" ht="36" customHeight="1" x14ac:dyDescent="0.25">
      <c r="A64" s="264"/>
      <c r="B64" s="210"/>
      <c r="C64" s="21" t="s">
        <v>84</v>
      </c>
      <c r="D64" s="34" t="s">
        <v>31</v>
      </c>
      <c r="E64" s="3">
        <v>100</v>
      </c>
      <c r="F64" s="42">
        <v>100</v>
      </c>
      <c r="G64" s="52">
        <v>100</v>
      </c>
      <c r="H64" s="12">
        <f t="shared" si="3"/>
        <v>100</v>
      </c>
    </row>
    <row r="65" spans="1:8" ht="35.25" customHeight="1" x14ac:dyDescent="0.25">
      <c r="A65" s="264"/>
      <c r="B65" s="210"/>
      <c r="C65" s="21" t="s">
        <v>85</v>
      </c>
      <c r="D65" s="34" t="s">
        <v>31</v>
      </c>
      <c r="E65" s="3">
        <v>84.5</v>
      </c>
      <c r="F65" s="42">
        <v>87</v>
      </c>
      <c r="G65" s="52">
        <v>87</v>
      </c>
      <c r="H65" s="12">
        <f t="shared" si="3"/>
        <v>102.9585798816568</v>
      </c>
    </row>
    <row r="66" spans="1:8" ht="50.25" customHeight="1" x14ac:dyDescent="0.25">
      <c r="A66" s="264"/>
      <c r="B66" s="210"/>
      <c r="C66" s="21" t="s">
        <v>86</v>
      </c>
      <c r="D66" s="34" t="s">
        <v>31</v>
      </c>
      <c r="E66" s="3">
        <v>100</v>
      </c>
      <c r="F66" s="18">
        <v>100</v>
      </c>
      <c r="G66" s="51">
        <v>100</v>
      </c>
      <c r="H66" s="12">
        <f t="shared" si="3"/>
        <v>100</v>
      </c>
    </row>
    <row r="67" spans="1:8" ht="50.25" customHeight="1" x14ac:dyDescent="0.25">
      <c r="A67" s="199"/>
      <c r="B67" s="210"/>
      <c r="C67" s="45" t="s">
        <v>109</v>
      </c>
      <c r="D67" s="63" t="s">
        <v>32</v>
      </c>
      <c r="E67" s="11">
        <f>К3!E15</f>
        <v>299</v>
      </c>
      <c r="F67" s="20">
        <f>К3!F15</f>
        <v>308</v>
      </c>
      <c r="G67" s="48">
        <v>240</v>
      </c>
      <c r="H67" s="38"/>
    </row>
    <row r="68" spans="1:8" ht="50.25" customHeight="1" x14ac:dyDescent="0.25">
      <c r="A68" s="199"/>
      <c r="B68" s="210"/>
      <c r="C68" s="45" t="s">
        <v>110</v>
      </c>
      <c r="D68" s="63" t="s">
        <v>32</v>
      </c>
      <c r="E68" s="11">
        <f>К3!E16</f>
        <v>46</v>
      </c>
      <c r="F68" s="20">
        <f>К3!F16</f>
        <v>47</v>
      </c>
      <c r="G68" s="48">
        <v>72</v>
      </c>
      <c r="H68" s="38"/>
    </row>
    <row r="69" spans="1:8" ht="24.75" customHeight="1" thickBot="1" x14ac:dyDescent="0.3">
      <c r="A69" s="265"/>
      <c r="B69" s="209"/>
      <c r="C69" s="13" t="s">
        <v>33</v>
      </c>
      <c r="D69" s="27"/>
      <c r="E69" s="13"/>
      <c r="F69" s="27"/>
      <c r="G69" s="49"/>
      <c r="H69" s="14">
        <f>(SUM(H59:H66))/8</f>
        <v>97.012776853887416</v>
      </c>
    </row>
    <row r="70" spans="1:8" ht="33" customHeight="1" x14ac:dyDescent="0.25">
      <c r="A70" s="204" t="s">
        <v>64</v>
      </c>
      <c r="B70" s="201" t="s">
        <v>46</v>
      </c>
      <c r="C70" s="25" t="s">
        <v>96</v>
      </c>
      <c r="D70" s="26" t="s">
        <v>32</v>
      </c>
      <c r="E70" s="36">
        <v>61</v>
      </c>
      <c r="F70" s="34">
        <v>61</v>
      </c>
      <c r="G70" s="55">
        <v>64</v>
      </c>
      <c r="H70" s="15">
        <f>F70/E70*100</f>
        <v>100</v>
      </c>
    </row>
    <row r="71" spans="1:8" ht="33" customHeight="1" x14ac:dyDescent="0.25">
      <c r="A71" s="205"/>
      <c r="B71" s="202"/>
      <c r="C71" s="23" t="s">
        <v>97</v>
      </c>
      <c r="D71" s="24" t="s">
        <v>32</v>
      </c>
      <c r="E71" s="35">
        <v>119</v>
      </c>
      <c r="F71" s="34">
        <v>121</v>
      </c>
      <c r="G71" s="24">
        <v>123</v>
      </c>
      <c r="H71" s="12">
        <f t="shared" ref="H71:H73" si="4">F71/E71*100</f>
        <v>101.68067226890756</v>
      </c>
    </row>
    <row r="72" spans="1:8" ht="33" customHeight="1" x14ac:dyDescent="0.25">
      <c r="A72" s="205"/>
      <c r="B72" s="202"/>
      <c r="C72" s="21" t="s">
        <v>98</v>
      </c>
      <c r="D72" s="37" t="s">
        <v>31</v>
      </c>
      <c r="E72" s="35">
        <v>80</v>
      </c>
      <c r="F72" s="44">
        <f>160/181*100</f>
        <v>88.39779005524862</v>
      </c>
      <c r="G72" s="56">
        <v>99</v>
      </c>
      <c r="H72" s="12">
        <f t="shared" si="4"/>
        <v>110.49723756906079</v>
      </c>
    </row>
    <row r="73" spans="1:8" ht="33" customHeight="1" x14ac:dyDescent="0.25">
      <c r="A73" s="205"/>
      <c r="B73" s="202"/>
      <c r="C73" s="21" t="s">
        <v>85</v>
      </c>
      <c r="D73" s="24" t="s">
        <v>31</v>
      </c>
      <c r="E73" s="35">
        <v>91</v>
      </c>
      <c r="F73" s="44">
        <v>100</v>
      </c>
      <c r="G73" s="56">
        <v>93.5</v>
      </c>
      <c r="H73" s="12">
        <f t="shared" si="4"/>
        <v>109.8901098901099</v>
      </c>
    </row>
    <row r="74" spans="1:8" ht="33" customHeight="1" x14ac:dyDescent="0.25">
      <c r="A74" s="205"/>
      <c r="B74" s="202"/>
      <c r="C74" s="21" t="s">
        <v>108</v>
      </c>
      <c r="D74" s="24" t="s">
        <v>32</v>
      </c>
      <c r="E74" s="35">
        <f>К3!E18</f>
        <v>216</v>
      </c>
      <c r="F74" s="44">
        <f>К3!F18</f>
        <v>211</v>
      </c>
      <c r="G74" s="56">
        <v>181</v>
      </c>
      <c r="H74" s="12"/>
    </row>
    <row r="75" spans="1:8" ht="30.75" customHeight="1" x14ac:dyDescent="0.25">
      <c r="A75" s="205"/>
      <c r="B75" s="215"/>
      <c r="C75" s="8" t="s">
        <v>33</v>
      </c>
      <c r="D75" s="32"/>
      <c r="E75" s="8"/>
      <c r="F75" s="32"/>
      <c r="G75" s="57"/>
      <c r="H75" s="16">
        <f>(SUM(H70:H73))/4</f>
        <v>105.51700493201956</v>
      </c>
    </row>
    <row r="76" spans="1:8" ht="27" customHeight="1" x14ac:dyDescent="0.25">
      <c r="A76" s="205"/>
      <c r="B76" s="211" t="s">
        <v>65</v>
      </c>
      <c r="C76" s="2"/>
      <c r="D76" s="18" t="s">
        <v>111</v>
      </c>
      <c r="E76" s="3" t="e">
        <f>К3!#REF!</f>
        <v>#REF!</v>
      </c>
      <c r="F76" s="18" t="e">
        <f>К3!#REF!</f>
        <v>#REF!</v>
      </c>
      <c r="G76" s="51">
        <v>26329</v>
      </c>
      <c r="H76" s="12"/>
    </row>
    <row r="77" spans="1:8" ht="29.25" customHeight="1" thickBot="1" x14ac:dyDescent="0.3">
      <c r="A77" s="206"/>
      <c r="B77" s="216"/>
      <c r="C77" s="13" t="s">
        <v>33</v>
      </c>
      <c r="D77" s="27"/>
      <c r="E77" s="13"/>
      <c r="F77" s="27"/>
      <c r="G77" s="49"/>
      <c r="H77" s="14"/>
    </row>
  </sheetData>
  <mergeCells count="17">
    <mergeCell ref="A1:H1"/>
    <mergeCell ref="A2:H2"/>
    <mergeCell ref="A4:A7"/>
    <mergeCell ref="B4:B7"/>
    <mergeCell ref="A8:A17"/>
    <mergeCell ref="B8:B17"/>
    <mergeCell ref="A70:A77"/>
    <mergeCell ref="B70:B75"/>
    <mergeCell ref="B76:B77"/>
    <mergeCell ref="A18:A49"/>
    <mergeCell ref="B18:B27"/>
    <mergeCell ref="B28:B37"/>
    <mergeCell ref="B38:B47"/>
    <mergeCell ref="B48:B49"/>
    <mergeCell ref="A50:A69"/>
    <mergeCell ref="B50:B58"/>
    <mergeCell ref="B59:B69"/>
  </mergeCells>
  <pageMargins left="0.70866141732283472" right="0.70866141732283472" top="0.74803149606299213" bottom="0.74803149606299213" header="0.31496062992125984" footer="0.31496062992125984"/>
  <pageSetup paperSize="9" scale="28" fitToHeight="1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сравнит (2)</vt:lpstr>
      <vt:lpstr>2021 год</vt:lpstr>
      <vt:lpstr>К1</vt:lpstr>
      <vt:lpstr>К2</vt:lpstr>
      <vt:lpstr>К3</vt:lpstr>
      <vt:lpstr>ОЦ</vt:lpstr>
      <vt:lpstr>сравнит</vt:lpstr>
      <vt:lpstr>'2021 год'!Область_печати</vt:lpstr>
      <vt:lpstr>К1!Область_печати</vt:lpstr>
      <vt:lpstr>К2!Область_печати</vt:lpstr>
      <vt:lpstr>К3!Область_печати</vt:lpstr>
      <vt:lpstr>ОЦ!Область_печати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ЗвереваОС</dc:creator>
  <cp:lastModifiedBy>Наталья Викторовна Торсанова</cp:lastModifiedBy>
  <cp:lastPrinted>2022-03-23T09:16:56Z</cp:lastPrinted>
  <dcterms:created xsi:type="dcterms:W3CDTF">2015-08-31T04:46:11Z</dcterms:created>
  <dcterms:modified xsi:type="dcterms:W3CDTF">2022-04-01T11:24:16Z</dcterms:modified>
</cp:coreProperties>
</file>