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firstSheet="4" activeTab="9"/>
  </bookViews>
  <sheets>
    <sheet name="Красноленинский" sheetId="1" r:id="rId1"/>
    <sheet name="Кышик" sheetId="3" r:id="rId2"/>
    <sheet name="Кедровый" sheetId="2" r:id="rId3"/>
    <sheet name="МБОУ СОШ п. Горноправдинск" sheetId="4" r:id="rId4"/>
    <sheet name="МБОУ ХМР НОШ п. Горноправдинск" sheetId="5" r:id="rId5"/>
    <sheet name="МБОУ ХМР СОШ п. Луговской" sheetId="6" r:id="rId6"/>
    <sheet name="ЦДО" sheetId="7" r:id="rId7"/>
    <sheet name="березка" sheetId="8" r:id="rId8"/>
    <sheet name="МКОУ ХМР СОШ д. Ярки" sheetId="9" r:id="rId9"/>
    <sheet name="цб" sheetId="10" r:id="rId10"/>
  </sheets>
  <calcPr calcId="162913"/>
</workbook>
</file>

<file path=xl/calcChain.xml><?xml version="1.0" encoding="utf-8"?>
<calcChain xmlns="http://schemas.openxmlformats.org/spreadsheetml/2006/main">
  <c r="J18" i="5" l="1"/>
  <c r="I18" i="5"/>
  <c r="G32" i="5"/>
  <c r="G25" i="5"/>
  <c r="G18" i="5"/>
  <c r="H252" i="7" l="1"/>
  <c r="H251" i="7"/>
  <c r="H250" i="7"/>
  <c r="H249" i="7"/>
  <c r="H248" i="7"/>
  <c r="H247" i="7"/>
  <c r="H246" i="7"/>
  <c r="H245" i="7"/>
  <c r="H244" i="7"/>
  <c r="H243" i="7"/>
  <c r="H242" i="7"/>
  <c r="H241" i="7"/>
  <c r="H240" i="7"/>
  <c r="H239" i="7"/>
  <c r="H238" i="7"/>
  <c r="H237" i="7"/>
  <c r="H236" i="7"/>
  <c r="H235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G195" i="7"/>
  <c r="H195" i="7" s="1"/>
  <c r="G194" i="7"/>
  <c r="H194" i="7" s="1"/>
  <c r="G193" i="7"/>
  <c r="H193" i="7" s="1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G134" i="7"/>
  <c r="H133" i="7"/>
  <c r="G133" i="7"/>
  <c r="G132" i="7"/>
  <c r="H132" i="7" s="1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G73" i="7"/>
  <c r="G72" i="7"/>
  <c r="H72" i="7" s="1"/>
  <c r="G71" i="7"/>
  <c r="H71" i="7" s="1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G12" i="7"/>
  <c r="H11" i="7"/>
  <c r="G11" i="7"/>
  <c r="G10" i="7"/>
  <c r="H10" i="7" s="1"/>
  <c r="G87" i="8" l="1"/>
  <c r="I126" i="8"/>
  <c r="I125" i="8"/>
  <c r="I123" i="8"/>
  <c r="I111" i="8"/>
  <c r="I110" i="8"/>
  <c r="I109" i="8"/>
  <c r="I91" i="8"/>
  <c r="I90" i="8"/>
  <c r="G126" i="8"/>
  <c r="G125" i="8"/>
  <c r="G123" i="8"/>
  <c r="G111" i="8"/>
  <c r="G109" i="8"/>
  <c r="G91" i="8"/>
  <c r="G90" i="8"/>
  <c r="G88" i="8"/>
  <c r="I87" i="8"/>
  <c r="I84" i="8"/>
  <c r="G84" i="8"/>
  <c r="I71" i="8"/>
  <c r="I70" i="8"/>
  <c r="G70" i="8"/>
  <c r="I69" i="8"/>
  <c r="G69" i="8"/>
  <c r="I51" i="8"/>
  <c r="G51" i="8"/>
  <c r="I50" i="8"/>
  <c r="G50" i="8"/>
  <c r="I48" i="8"/>
  <c r="G48" i="8"/>
  <c r="H47" i="8"/>
  <c r="G47" i="8"/>
  <c r="H46" i="8"/>
  <c r="G46" i="8"/>
  <c r="H44" i="8"/>
  <c r="G44" i="8"/>
  <c r="H38" i="8"/>
  <c r="G38" i="8"/>
  <c r="G35" i="8"/>
  <c r="H35" i="8"/>
  <c r="G29" i="8"/>
  <c r="H29" i="8"/>
  <c r="H28" i="8"/>
  <c r="G28" i="8"/>
  <c r="H10" i="8"/>
  <c r="G10" i="8"/>
  <c r="G8" i="8"/>
  <c r="G7" i="8"/>
  <c r="B104" i="8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64" i="8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23" i="8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H20" i="9" l="1"/>
  <c r="I20" i="9"/>
  <c r="J20" i="9"/>
  <c r="G20" i="9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J205" i="3" l="1"/>
  <c r="I205" i="3"/>
  <c r="H205" i="3"/>
  <c r="A142" i="3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J140" i="3"/>
  <c r="I140" i="3"/>
  <c r="H140" i="3"/>
  <c r="A79" i="3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77" i="3"/>
  <c r="A78" i="3" s="1"/>
  <c r="J75" i="3"/>
  <c r="I75" i="3"/>
  <c r="H75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G10" i="3"/>
  <c r="F10" i="3"/>
  <c r="H19" i="6" l="1"/>
  <c r="I19" i="6"/>
  <c r="J19" i="6"/>
  <c r="I26" i="6"/>
  <c r="J34" i="6"/>
  <c r="G30" i="6"/>
  <c r="G29" i="6"/>
  <c r="G28" i="6"/>
  <c r="G34" i="6" s="1"/>
  <c r="G26" i="6"/>
  <c r="G25" i="6"/>
  <c r="G24" i="6"/>
  <c r="G23" i="6"/>
  <c r="G22" i="6"/>
  <c r="G21" i="6"/>
  <c r="G20" i="6"/>
  <c r="G19" i="6"/>
  <c r="G18" i="6"/>
  <c r="H17" i="6"/>
  <c r="G17" i="6"/>
  <c r="G13" i="6"/>
  <c r="H16" i="4" l="1"/>
  <c r="J25" i="4"/>
  <c r="I20" i="4"/>
  <c r="J15" i="4"/>
  <c r="I15" i="4"/>
  <c r="H15" i="4"/>
  <c r="G15" i="4"/>
  <c r="H14" i="4"/>
  <c r="G14" i="4"/>
  <c r="J13" i="4"/>
  <c r="I13" i="4"/>
  <c r="H13" i="4"/>
  <c r="G13" i="4"/>
  <c r="H12" i="4"/>
  <c r="G12" i="4"/>
  <c r="H11" i="4"/>
  <c r="G11" i="4"/>
  <c r="J10" i="4"/>
  <c r="I10" i="4"/>
  <c r="H10" i="4"/>
  <c r="G10" i="4"/>
  <c r="F10" i="1"/>
  <c r="G9" i="1"/>
  <c r="F9" i="1"/>
  <c r="H13" i="2" l="1"/>
  <c r="H11" i="2"/>
  <c r="H30" i="1" l="1"/>
  <c r="G30" i="1"/>
  <c r="F30" i="1"/>
  <c r="G36" i="1" l="1"/>
  <c r="I36" i="1"/>
  <c r="J36" i="1"/>
  <c r="F36" i="1"/>
  <c r="H33" i="1"/>
  <c r="I33" i="1"/>
  <c r="J33" i="1"/>
  <c r="F33" i="1"/>
  <c r="I30" i="1"/>
  <c r="J30" i="1"/>
</calcChain>
</file>

<file path=xl/sharedStrings.xml><?xml version="1.0" encoding="utf-8"?>
<sst xmlns="http://schemas.openxmlformats.org/spreadsheetml/2006/main" count="2196" uniqueCount="418">
  <si>
    <t>Наименование ГРБС/подведомственного учреждения</t>
  </si>
  <si>
    <t>ИКЗ плана-графика</t>
  </si>
  <si>
    <t>предмет контракта</t>
  </si>
  <si>
    <t>Способ определения поставщика (подрядчика, исполнителя)</t>
  </si>
  <si>
    <t>НМЦК контракта, тыс.р.</t>
  </si>
  <si>
    <t>на текущий финансовый год</t>
  </si>
  <si>
    <t>на плановый период</t>
  </si>
  <si>
    <t>на первый год</t>
  </si>
  <si>
    <t>на второй год</t>
  </si>
  <si>
    <t>последующие годы</t>
  </si>
  <si>
    <t>№ п/п</t>
  </si>
  <si>
    <t>Планируемые закупки товаров, работ, услуг у субъектов малого предпринимательства, социально ориентированных некоммерческих организаций № 44-ФЗ</t>
  </si>
  <si>
    <t>Объект закупки</t>
  </si>
  <si>
    <t>Планируемый срок начала осуществления закупки (месяц, год)</t>
  </si>
  <si>
    <t>Итого закупок в 2022 году</t>
  </si>
  <si>
    <t>Итого закупок в 2023 году</t>
  </si>
  <si>
    <t>Итого закупок в 2024 году</t>
  </si>
  <si>
    <t>Планоируемые платежи, тыс. руб.</t>
  </si>
  <si>
    <t>Приложение № 1</t>
  </si>
  <si>
    <t>МКОУ ХМР СОШ п. Красноленинский</t>
  </si>
  <si>
    <t>Электронный аукцион</t>
  </si>
  <si>
    <t>Оказание услуг по проведению периодического (предварительного) медицинского осмотра работников</t>
  </si>
  <si>
    <t>Услуги частной охраны (Выставление поста охраны)</t>
  </si>
  <si>
    <t>223861800481386180100100810010000244</t>
  </si>
  <si>
    <t>223861800481386180100100280018010244</t>
  </si>
  <si>
    <t>Поставка рабочих тетрадей</t>
  </si>
  <si>
    <t>233861800481386180100100260001723244</t>
  </si>
  <si>
    <t>Поставка учебников</t>
  </si>
  <si>
    <t>233861800481386180100100280005811244</t>
  </si>
  <si>
    <t>Поставка продуктов питания (молочная продукция)</t>
  </si>
  <si>
    <t>Поставка продуктов питания (молоко коровье)</t>
  </si>
  <si>
    <t>Поставка продуктов питания (бакалейная продукция)</t>
  </si>
  <si>
    <t>Поставка продуктов питания (кондитерские изделия)</t>
  </si>
  <si>
    <t>Поставка продуктов питания (яйцо куриное)</t>
  </si>
  <si>
    <t>Поставка продуктов питания (рыбные консервы)</t>
  </si>
  <si>
    <t>Поставка продуктов питания (мясо говядины замороженной и рыбы)</t>
  </si>
  <si>
    <t>Поставка продуктов питания (овощи)</t>
  </si>
  <si>
    <t>Поставка субпродуктов пищевых крупного рогатого скота замороженные (печень, сердце)</t>
  </si>
  <si>
    <t>223861800481386180100100800000000244</t>
  </si>
  <si>
    <t>223861800481386180100100790001051244</t>
  </si>
  <si>
    <t>223861800481386180100100780000000244</t>
  </si>
  <si>
    <t>223861800481386180100100770000000244</t>
  </si>
  <si>
    <t>223861800481386180100100760001082244</t>
  </si>
  <si>
    <t>223861800481386180100100750000000244</t>
  </si>
  <si>
    <t>223861800481386180100100740000147244</t>
  </si>
  <si>
    <t>223861800481386180100100730001020244</t>
  </si>
  <si>
    <t>223861800481386180100100720000000244</t>
  </si>
  <si>
    <t>223861800481386180100100710000000244</t>
  </si>
  <si>
    <t>223861800481386180100100700000000244</t>
  </si>
  <si>
    <t>223861800481386180100100690000000244</t>
  </si>
  <si>
    <t>223861800481386180100100680000000244</t>
  </si>
  <si>
    <t>223861800481386180100100670001051244</t>
  </si>
  <si>
    <t>223861800481386180100100660001011244</t>
  </si>
  <si>
    <t>223861800481386180100100650000000244</t>
  </si>
  <si>
    <t>223861800481386180100100480005811244</t>
  </si>
  <si>
    <t>Приложение 1</t>
  </si>
  <si>
    <t>Планируемые закупки товаров, работ, услуг у субъектов малого предпринимательства, социально ориентированных некоммерческих организаций № 44-фз</t>
  </si>
  <si>
    <t>№п/п</t>
  </si>
  <si>
    <t>объект закупки</t>
  </si>
  <si>
    <t>планоируемые платежи, тыс.р.</t>
  </si>
  <si>
    <t>планируемый срок начала осуществления закупки (месяц, год)</t>
  </si>
  <si>
    <t>МКОУ ХМР СОШ им.А.С. Макшанцева п.Кедровый</t>
  </si>
  <si>
    <t>223861800469086180100100150008010244</t>
  </si>
  <si>
    <t>ЭА</t>
  </si>
  <si>
    <t>итого закупок в 2022 году</t>
  </si>
  <si>
    <t>233861800469086180100100100008010244</t>
  </si>
  <si>
    <t>итого закупок в 2023 году</t>
  </si>
  <si>
    <t>243861800469086180100100010008010244</t>
  </si>
  <si>
    <t>итого закупок в 2024 году</t>
  </si>
  <si>
    <t>МКОУ ХМР СОШ С. КЫШИК</t>
  </si>
  <si>
    <t>223861800476486180100100590001712244</t>
  </si>
  <si>
    <t>Поставка офисной бумаги для печати</t>
  </si>
  <si>
    <t>Эл. аукцион</t>
  </si>
  <si>
    <t>223861800476486180100100570001011244</t>
  </si>
  <si>
    <t>Поставка мяса</t>
  </si>
  <si>
    <t>223861800476486180100100530002620244</t>
  </si>
  <si>
    <t>Приобретение технических средства обучения (ноутбуки)</t>
  </si>
  <si>
    <t>223861800476486180100100270008010244</t>
  </si>
  <si>
    <t>223861800476486180100100350000000244</t>
  </si>
  <si>
    <t>Обслуживание СКУД</t>
  </si>
  <si>
    <t>ед. поставщик</t>
  </si>
  <si>
    <t>Обучение на курсах повышения</t>
  </si>
  <si>
    <t>РИС ГИА</t>
  </si>
  <si>
    <t>МФУ+Утилизатор бумаги+брошюровщик</t>
  </si>
  <si>
    <t>Канцелярия и СисБлок</t>
  </si>
  <si>
    <t>Уборка снега с территории Школы</t>
  </si>
  <si>
    <t>Универсальная кухонная машина</t>
  </si>
  <si>
    <t>аскорбинка для авитоминизации в порошке по 2,5 г.</t>
  </si>
  <si>
    <t>Мягкий инвентарь</t>
  </si>
  <si>
    <t>Подарочная продукция на выпусконо, Школа-Сад</t>
  </si>
  <si>
    <t>Продукты питания Платн. МОЛОЧКА</t>
  </si>
  <si>
    <t>Молочка Платники</t>
  </si>
  <si>
    <t>Молочка с 1 по 4 классы</t>
  </si>
  <si>
    <t>Продукты с 1 по 4 классы</t>
  </si>
  <si>
    <t>223861800476486180100100360000000244</t>
  </si>
  <si>
    <t>Лако-Красочный материал для ремонта Школы</t>
  </si>
  <si>
    <t>Услуги по ремонту Школы</t>
  </si>
  <si>
    <t>Обслуживание огнетушителей</t>
  </si>
  <si>
    <t xml:space="preserve">Проверка качества огнезащитного состава чердачных помещений, пропитка           (тыс. руб.) 1 образец = 750 руб. </t>
  </si>
  <si>
    <t>Обслуж.сист.водоочистки</t>
  </si>
  <si>
    <t>Обслуж.сист.водоочистки в октябре</t>
  </si>
  <si>
    <t>Обслуживание кнопки</t>
  </si>
  <si>
    <t>Продукты питания льготники</t>
  </si>
  <si>
    <t>Продукты питания льготники Молочка</t>
  </si>
  <si>
    <t xml:space="preserve">Продукты питания </t>
  </si>
  <si>
    <t>ПРОДУКТЫ ДО КОНЦА ГОДА Молочка</t>
  </si>
  <si>
    <t>Аттестация</t>
  </si>
  <si>
    <t>Худ. Литература (СКАЗКИ) в ДетСад</t>
  </si>
  <si>
    <t>Калькуляторы</t>
  </si>
  <si>
    <t>РабТетради</t>
  </si>
  <si>
    <t>Канцелярия</t>
  </si>
  <si>
    <t>Проведение ТехОсмотра</t>
  </si>
  <si>
    <t>Обработка от ковида</t>
  </si>
  <si>
    <t>Монтаж  дверей</t>
  </si>
  <si>
    <t xml:space="preserve"> дезинсекция и дератизация</t>
  </si>
  <si>
    <t>Заправка картриджей</t>
  </si>
  <si>
    <t>Монтаж системы видионаблюдения</t>
  </si>
  <si>
    <t>Обслуживание ГЛОНАСС</t>
  </si>
  <si>
    <t>очистка крыши от снега</t>
  </si>
  <si>
    <t>Обслуж.узлов учета</t>
  </si>
  <si>
    <t>Система Образование</t>
  </si>
  <si>
    <t>КонсультантПлюс</t>
  </si>
  <si>
    <t>Обучение учителя</t>
  </si>
  <si>
    <t xml:space="preserve">Услуги по утилизации Архива </t>
  </si>
  <si>
    <t>Утильу ртутных ламп</t>
  </si>
  <si>
    <t>Преемственность и непрерывность образовательной деятельности в условиях реализации ФГОС дошкольного и начального общего образования</t>
  </si>
  <si>
    <t xml:space="preserve">Сопровождение сайтов на едином портале ХМАО, Контур бухгалтерия-бюджет. </t>
  </si>
  <si>
    <t xml:space="preserve">АМБА-З/П. Предоставление прав использования результатов интеллектуальной деятельности - Программ для ЭВМ и оказание дополнительных услуг по их внедрению и сопровождению         </t>
  </si>
  <si>
    <t>Удаленное сопровождение программы для ЭВМ "Контур-Бухгалтерия Бюджет"</t>
  </si>
  <si>
    <t>Аттестация РИС ГИА</t>
  </si>
  <si>
    <t>Молочка д.сад</t>
  </si>
  <si>
    <t>Продукты питания ДетСад</t>
  </si>
  <si>
    <t>Продукты питания ФГОС</t>
  </si>
  <si>
    <t>Продукты питания ФГОС Молочка</t>
  </si>
  <si>
    <t>Продукты ДетСад</t>
  </si>
  <si>
    <t>Продукты (ПЛАТНИКИ)</t>
  </si>
  <si>
    <t>233861800476486180100100340000000244</t>
  </si>
  <si>
    <t>Приобретение канцелярских товаров</t>
  </si>
  <si>
    <t>233861800476486180100100320002620244</t>
  </si>
  <si>
    <t>Приобретение технических средства обучения</t>
  </si>
  <si>
    <t>233861800476486180100100300008010244</t>
  </si>
  <si>
    <t>233861800476486180100100150000000244</t>
  </si>
  <si>
    <t>233861800476486180100100180000000244</t>
  </si>
  <si>
    <t>243861800476486180100100070008010244</t>
  </si>
  <si>
    <t>243861800476486180100100090000000244</t>
  </si>
  <si>
    <t>243861800476486180100100080002620244</t>
  </si>
  <si>
    <t>243861800476486180100100010000000244</t>
  </si>
  <si>
    <t>243861800476486180100100020000000244</t>
  </si>
  <si>
    <t>МБОУ Ханты-Мансийского района СОШ п. Горноправдинск</t>
  </si>
  <si>
    <t>21 38618004683861801001 0007 002 5629 244</t>
  </si>
  <si>
    <t>Услуги по организации горячего питания учащихся</t>
  </si>
  <si>
    <t>Конкурс с ограниченным участием в электронной форме</t>
  </si>
  <si>
    <t>22 38618004683861801001 0038 000 5629 244</t>
  </si>
  <si>
    <t>21 38618004683861801001 0011 005 3312 244</t>
  </si>
  <si>
    <t>оказание услуг по сервисному обслуживанию оборудования системы очистки воды</t>
  </si>
  <si>
    <t>21 38618004683861801001 0008 002 8010 244</t>
  </si>
  <si>
    <t>223861800468386180100100350008010244</t>
  </si>
  <si>
    <t>223861800468386180100100370004339244</t>
  </si>
  <si>
    <t>выполнение работ по текущему ремонту помещений МБОУ Ханты-Мансийского района СОШ п. Горноправдинск</t>
  </si>
  <si>
    <t>МАОУ ХМР СОШ д. Ярки</t>
  </si>
  <si>
    <t>Услуги частной охраны (выставление поста охраны)</t>
  </si>
  <si>
    <t>Поставка продуктов питания</t>
  </si>
  <si>
    <t>Обслуживание водоочистных сооружений</t>
  </si>
  <si>
    <t>,</t>
  </si>
  <si>
    <t>МБОУ ХМР СОШ п. ЛУГОВСКОЙ</t>
  </si>
  <si>
    <t>223861800492686180100100480001051244</t>
  </si>
  <si>
    <t>Поставка молока и молочной продукции</t>
  </si>
  <si>
    <t>аукцион</t>
  </si>
  <si>
    <t>июнь</t>
  </si>
  <si>
    <t>223861800492686180100100670002041244</t>
  </si>
  <si>
    <t>Вещества химические</t>
  </si>
  <si>
    <t>июль</t>
  </si>
  <si>
    <t>223861800492686180100100540001011244</t>
  </si>
  <si>
    <t>Поставка мяса и мясной продукции</t>
  </si>
  <si>
    <t>Поставка канцелярских товаров</t>
  </si>
  <si>
    <t>август</t>
  </si>
  <si>
    <t>223861800492686180100100500008010244</t>
  </si>
  <si>
    <t>Услуги часной охраны</t>
  </si>
  <si>
    <t>223861800492686180100100440001392244</t>
  </si>
  <si>
    <t>Текстиль</t>
  </si>
  <si>
    <t>ноябрь</t>
  </si>
  <si>
    <t>233861800492686180100100120001051244</t>
  </si>
  <si>
    <t>233861800492686180100100090002041244</t>
  </si>
  <si>
    <t>3861800492686180100100150001011244</t>
  </si>
  <si>
    <t>233861800492686180100100160001723244</t>
  </si>
  <si>
    <t>233861800492686180100100130008010244</t>
  </si>
  <si>
    <t>233861800492686180100100100001392244</t>
  </si>
  <si>
    <t>Итого:</t>
  </si>
  <si>
    <t>243861800492686180100100090001051244</t>
  </si>
  <si>
    <t>243861800492686180100100070002041244</t>
  </si>
  <si>
    <t>243861800492686180100100110001011244</t>
  </si>
  <si>
    <t>243861800492686180100100100002229244</t>
  </si>
  <si>
    <t>243861800492686180100100120008010244</t>
  </si>
  <si>
    <t>243861800492686180100100080001392244</t>
  </si>
  <si>
    <t>Услуги частной охраны</t>
  </si>
  <si>
    <t>МКОУ ХМР СОШ им. Героя Советского Союза Бабичева П.А. п. Выкатной</t>
  </si>
  <si>
    <t>223861800485286180100100650008010244</t>
  </si>
  <si>
    <t>03.2022</t>
  </si>
  <si>
    <t>МКОУ ХМР ООШ с. Тюли</t>
  </si>
  <si>
    <t>223861800480686180100100210008010244</t>
  </si>
  <si>
    <t>МКОУ ХМР ООШ п. Пырьях</t>
  </si>
  <si>
    <t>223861800471886180100100080008010244</t>
  </si>
  <si>
    <t>МКОУ ХМР ООШ д. Ягурьях</t>
  </si>
  <si>
    <t>223861800491986180100100160008010244</t>
  </si>
  <si>
    <t>МКДОУ ХМР д/с "Лучик" п. Урманный</t>
  </si>
  <si>
    <t>223861800448286180100100380008010244</t>
  </si>
  <si>
    <t>МКОУ ХМР  СОШ п. Кирпичный</t>
  </si>
  <si>
    <t>223861800501386180100100210008010244</t>
  </si>
  <si>
    <t>МКОУ ХМР СОШ д.Шапша</t>
  </si>
  <si>
    <t>223861800489186180100100360008010244</t>
  </si>
  <si>
    <t>МКОУ ХМР СОШ п. Сибирский</t>
  </si>
  <si>
    <t>223861800493386180100100500008010244</t>
  </si>
  <si>
    <t xml:space="preserve">МКОУ ХМР СОШ с. Нялинское им. Героя Советского Союза В.Ф. Чухарева </t>
  </si>
  <si>
    <t>223861800473286180100100360008010244</t>
  </si>
  <si>
    <t>МКОУ ХМР СОШ с. Елизарово</t>
  </si>
  <si>
    <t>223861800477186180100100360008010244</t>
  </si>
  <si>
    <t xml:space="preserve">МКОУ ХМР СОШ имени В.Г. Подпругина с. Троица </t>
  </si>
  <si>
    <t>223861800486086180100100160008010244</t>
  </si>
  <si>
    <t xml:space="preserve">МКДОУ ХМР д/с "Светлячок" д. Шапша </t>
  </si>
  <si>
    <t>223861800463786180100100100008010244</t>
  </si>
  <si>
    <t xml:space="preserve">МКДОУ ХМР д/с "Росинка" с. Троица </t>
  </si>
  <si>
    <t>223861800458886180100100150008010244</t>
  </si>
  <si>
    <t xml:space="preserve">МКДОУ ХМР д/с "Голубок " п. Луговской </t>
  </si>
  <si>
    <t>223861800467686180100100210008010244</t>
  </si>
  <si>
    <t>МКОУ ХМР СОШ с. Батово</t>
  </si>
  <si>
    <t>223861800494086180100100280008010244</t>
  </si>
  <si>
    <t>МКОУ ХМР ООШ д. Белогорье</t>
  </si>
  <si>
    <t>223861800487786180100100160008010244</t>
  </si>
  <si>
    <t>МКДОУ ХМР д/с "Солнышко" п. Кедровый</t>
  </si>
  <si>
    <t>223861800449086180100100150008010244</t>
  </si>
  <si>
    <t>МКОУ ХМР СОШ п. Бобровский</t>
  </si>
  <si>
    <t>223861800479686180100100210008010244</t>
  </si>
  <si>
    <t>МКОУ ХМР СОШ с. Селиярово</t>
  </si>
  <si>
    <t>223861800483886180100100280008010244</t>
  </si>
  <si>
    <t>МКДОУ ХМР д/с "Мишутка" д. Белогорье</t>
  </si>
  <si>
    <t>223861800462086180100100150008010244</t>
  </si>
  <si>
    <t>МКДОУ ХМР д/с "Сказка" п. Горноправдинск</t>
  </si>
  <si>
    <t>223861800530286180100100270008010244</t>
  </si>
  <si>
    <t>МКОУ ХМР СОШ с. Цингалы</t>
  </si>
  <si>
    <t>223861800472586180100100150008010244</t>
  </si>
  <si>
    <t>МКОУ ХМР СОШ д. Согом</t>
  </si>
  <si>
    <t>223861800488486180100100180008010244</t>
  </si>
  <si>
    <t>Х</t>
  </si>
  <si>
    <t>Комитет по образованию</t>
  </si>
  <si>
    <t>223861800456386180100100080000000244</t>
  </si>
  <si>
    <t>Услуги связи</t>
  </si>
  <si>
    <t>ед.п</t>
  </si>
  <si>
    <t>Оказание услуг перевозки (транспортировки) грузов</t>
  </si>
  <si>
    <t>Коммунальные услуги (ХВС, ТКО, Теплоснабжение, э\э)</t>
  </si>
  <si>
    <t xml:space="preserve">Содержание в чистоте помещений, зданий, дворов и иного имущества </t>
  </si>
  <si>
    <t>Уборка и вывоз снега ( в т.ч. отчистка крыши)</t>
  </si>
  <si>
    <t xml:space="preserve">Техническая экспертиза оборудования </t>
  </si>
  <si>
    <t>Дезинфекция, дезинсекция, дератизация</t>
  </si>
  <si>
    <t>Утилизация опасных отходов (ртутьсодержащие лампы)</t>
  </si>
  <si>
    <t>Обслуживание и сопровождение  программ 1С "Предприятие"</t>
  </si>
  <si>
    <t>ЭС "Образование", "Госфинансы"</t>
  </si>
  <si>
    <t>Право использование программы для ЭВМ Контур экстерн</t>
  </si>
  <si>
    <t>Des ktop School ALNG LicSAPk MVL - Первая помощь, ABBYY FineReader 15 Business 1 year (Per Seat) Academic, Учебные заведения (SkyDNS.Школа) 16 лицензий (за год)</t>
  </si>
  <si>
    <t>Предоставление услуг удостоверяющего центра Крипто Про</t>
  </si>
  <si>
    <t xml:space="preserve">Сопровождение сайтов на платформе АВЕРС </t>
  </si>
  <si>
    <t>Медицинские услуги (в том числе диспансеризация, медицинский осмотр и освидетельствование работников, предрейсовые осмотры водителей)Обязательного психиатрического освидетельствования</t>
  </si>
  <si>
    <t>Санитарно-гигиеническое обучение</t>
  </si>
  <si>
    <t>"Информационно-техническое обслуживание приборов учета тепловой энергии ("Кумир")</t>
  </si>
  <si>
    <t>Услуги по обучению на курсах повышения квалификации, подготовки и переподготовки специалистов</t>
  </si>
  <si>
    <t>"Вижен-Софт: Питание в детском саду"</t>
  </si>
  <si>
    <t>Поставка медикаментов</t>
  </si>
  <si>
    <t>Поставка ГСМ</t>
  </si>
  <si>
    <t>ед.п.-эл.аукц</t>
  </si>
  <si>
    <t>Поставка мягкого инвентаря</t>
  </si>
  <si>
    <t>Поставка хозяйственных и канцтоваров</t>
  </si>
  <si>
    <t>Приобретение (изготовление) подарочной и сувенирной продукции, не предназначенной для дальнейшей перепродажи</t>
  </si>
  <si>
    <t>Курсы повышения квалификации пед.состава</t>
  </si>
  <si>
    <t>Поставка технических средств обучения</t>
  </si>
  <si>
    <t xml:space="preserve">Поставка игрушек, книг, канцелярии </t>
  </si>
  <si>
    <t>Текущий ремонт</t>
  </si>
  <si>
    <t xml:space="preserve">Поставка электроприводов </t>
  </si>
  <si>
    <t>эл.аукцион</t>
  </si>
  <si>
    <t>Установка электроприводов</t>
  </si>
  <si>
    <t>Ремонт ограждения кровли</t>
  </si>
  <si>
    <t>Перезарядка огнетушителей</t>
  </si>
  <si>
    <t xml:space="preserve">выполнение работ по исследованиям (испытаниям) и измерениям в области пожарной безопасности </t>
  </si>
  <si>
    <t xml:space="preserve">Сервисное обслуживание системы очистки воды </t>
  </si>
  <si>
    <t>Лабораторные исследования</t>
  </si>
  <si>
    <t>Повышение энергоэффективности</t>
  </si>
  <si>
    <t>Техническое обслуживание систем СКУД</t>
  </si>
  <si>
    <t>Оказание услуг по контролю за состоянием средств тревожной сигнализации с использованием радиотелефонной связи стандарта GSM 900/1800</t>
  </si>
  <si>
    <t>планируемые платежи, тыс.р.</t>
  </si>
  <si>
    <t>1.</t>
  </si>
  <si>
    <t>МАУ ДО ХМР "Центр дополнительного образования"</t>
  </si>
  <si>
    <t>Поставка строительных товаров</t>
  </si>
  <si>
    <t xml:space="preserve">единственный поставщик </t>
  </si>
  <si>
    <t>2.</t>
  </si>
  <si>
    <t xml:space="preserve">Поверка, перезаправка огнетушителей, проверка и испытание  электрооборудования, пропитка огнезащитным составом </t>
  </si>
  <si>
    <t>3.</t>
  </si>
  <si>
    <t>Охрана объекта</t>
  </si>
  <si>
    <t>электронный аукцион</t>
  </si>
  <si>
    <t>4.</t>
  </si>
  <si>
    <t>Контроль за каналом передачи тревожного извещения</t>
  </si>
  <si>
    <t>5.</t>
  </si>
  <si>
    <t>Оказание услуг общедоступной электрической связи</t>
  </si>
  <si>
    <t>6.</t>
  </si>
  <si>
    <t>Оказание услуг Интернет</t>
  </si>
  <si>
    <t>7.</t>
  </si>
  <si>
    <t>Оказание услуг перевозки, (транспортировки) грузов</t>
  </si>
  <si>
    <t>8.</t>
  </si>
  <si>
    <t>Аренда помещений</t>
  </si>
  <si>
    <t>9.</t>
  </si>
  <si>
    <t>Уборка и вывоз снега (в т.ч.очистка крыши)</t>
  </si>
  <si>
    <t>10.</t>
  </si>
  <si>
    <t>Техническая экспертиза оборудования</t>
  </si>
  <si>
    <t>11.</t>
  </si>
  <si>
    <t>12.</t>
  </si>
  <si>
    <t>ТО и ремонт техники</t>
  </si>
  <si>
    <t>13.</t>
  </si>
  <si>
    <t>Вывоз и утилизация оборудования</t>
  </si>
  <si>
    <t>14.</t>
  </si>
  <si>
    <t>Медицинские услуги (в том числе диспансеризация, медицинский осмотр и освидетельствование работников) (п. Луговской)</t>
  </si>
  <si>
    <t>15.</t>
  </si>
  <si>
    <t>Медицинские услуги (в том числе диспансеризация, медицинский осмотр и освидетельствование работников) (п. Горноправдинск)</t>
  </si>
  <si>
    <t>16.</t>
  </si>
  <si>
    <t>Санитарно гигиеническое обучение</t>
  </si>
  <si>
    <t>17.</t>
  </si>
  <si>
    <t xml:space="preserve">Медицинское сопровождение в период проведения занятий по плаванию </t>
  </si>
  <si>
    <t>18.</t>
  </si>
  <si>
    <t xml:space="preserve">Медицинское сопровождение в лагерях с дневным пребыванием </t>
  </si>
  <si>
    <t>19.</t>
  </si>
  <si>
    <t>20.</t>
  </si>
  <si>
    <t xml:space="preserve">Услуги по обучению на курсах повышения квалификации по пожарно-техническому минимуму  </t>
  </si>
  <si>
    <t>21.</t>
  </si>
  <si>
    <t xml:space="preserve">Услуги по обучению на курсах повышения квалификации по охране труда </t>
  </si>
  <si>
    <t>22.</t>
  </si>
  <si>
    <t>ЭЦП гос услуги (2ед с рутокином  На Юридическое лицо и на орган власти .+ Крипто Про Версии 4,0)</t>
  </si>
  <si>
    <t>23.</t>
  </si>
  <si>
    <t>Сопровождение сайтов на платформе АВЕРС</t>
  </si>
  <si>
    <t>24.</t>
  </si>
  <si>
    <t>Право использования программы для ЭВМ "Контур-Персонал" + сопровождение программы</t>
  </si>
  <si>
    <t>25.</t>
  </si>
  <si>
    <t xml:space="preserve">Техническое сопровождение защищенного канала связи </t>
  </si>
  <si>
    <t>26.</t>
  </si>
  <si>
    <t>ЭС "Образование"</t>
  </si>
  <si>
    <t>27.</t>
  </si>
  <si>
    <t>ПО МS (расчитывается по кол-ву компьютеров в ОО)                 1 лицензия Базового пакета ПО 557 руб. в год</t>
  </si>
  <si>
    <t>28.</t>
  </si>
  <si>
    <t xml:space="preserve">ПО Касперский (расчитывается по кол-ву компьютеров в  ОО) Касперский 157,00 руб  1 лицензия на 1 год </t>
  </si>
  <si>
    <t>29.</t>
  </si>
  <si>
    <t>Затраты на иное программное обеспечение   ABBYY FineReader , ESET NOD32 , серверная лицензия, SkyDNS)</t>
  </si>
  <si>
    <t>30.</t>
  </si>
  <si>
    <t>Типографские расходы</t>
  </si>
  <si>
    <t>31.</t>
  </si>
  <si>
    <t>Приобретение аптечек</t>
  </si>
  <si>
    <t>32.</t>
  </si>
  <si>
    <t xml:space="preserve">Ткани и фурнитура </t>
  </si>
  <si>
    <t>33.</t>
  </si>
  <si>
    <t>Спецодежда</t>
  </si>
  <si>
    <t>34.</t>
  </si>
  <si>
    <t>Одежда и обувь для объединений дополнительного образования (хореографических, военно-патриотических)</t>
  </si>
  <si>
    <t>Хозяйственный материал (электрические лампочки, мыло, щетки и др.)</t>
  </si>
  <si>
    <t>36.</t>
  </si>
  <si>
    <t>Канцелярские принадлежности (бумага, карандаши, ручки, стержни и др.)</t>
  </si>
  <si>
    <t>37.</t>
  </si>
  <si>
    <t>приобретение товаров для экологических объединений (рыбки, птицы, зверьки, корма, растения, удобрения, семена, др.)</t>
  </si>
  <si>
    <t xml:space="preserve">приобретение товаров, инструментов для технических объединений (выжигатели, лобзики, краски, кисти, лак, клей столярный, шурупы,  комплекты робототехники, др.,) </t>
  </si>
  <si>
    <t>39.</t>
  </si>
  <si>
    <t>Спортивный инвентарь (наборы шахмат, шашки, большие шахматы, мячи, обручи, ракетки, шарики, др.)</t>
  </si>
  <si>
    <t>40.</t>
  </si>
  <si>
    <t xml:space="preserve">Товары для военно-патриотических объединений (пули, шарики, сетка, ремни) </t>
  </si>
  <si>
    <t>41.</t>
  </si>
  <si>
    <t xml:space="preserve">Товары для объединений дополнительного образования декоративно-прикладного творчества </t>
  </si>
  <si>
    <t>42.</t>
  </si>
  <si>
    <t>Запасных и (или) составных частей для машин, оборудования, оргтехники, вычислительной техники, систем телекоммуникаций и локальных вычислительных сетей, систем передачи и отображения информации, защиты информации, информационно-вычислительных систем, средств связи и тому подобное</t>
  </si>
  <si>
    <t>43.</t>
  </si>
  <si>
    <t xml:space="preserve">Кухонный инвентарь </t>
  </si>
  <si>
    <t>44.</t>
  </si>
  <si>
    <t>Приобретение сувенироной продукции, подарочной продукции, дипломов, грамот</t>
  </si>
  <si>
    <t>45.</t>
  </si>
  <si>
    <t>Оказание услуг перевозки (транспортировки) грузов, перевозки обучающихся на мероприятия</t>
  </si>
  <si>
    <t>46.</t>
  </si>
  <si>
    <t>47.</t>
  </si>
  <si>
    <t>48.</t>
  </si>
  <si>
    <t>49.</t>
  </si>
  <si>
    <t>50.</t>
  </si>
  <si>
    <t>Поставка мебели</t>
  </si>
  <si>
    <t>51.</t>
  </si>
  <si>
    <t xml:space="preserve">Поставка оборудования </t>
  </si>
  <si>
    <t>52.</t>
  </si>
  <si>
    <t>53.</t>
  </si>
  <si>
    <t xml:space="preserve">Товары для объединений дополнительного образования художественного творчества </t>
  </si>
  <si>
    <t>54.</t>
  </si>
  <si>
    <t>55.</t>
  </si>
  <si>
    <t>56.</t>
  </si>
  <si>
    <t>57.</t>
  </si>
  <si>
    <t>58.</t>
  </si>
  <si>
    <t>59.</t>
  </si>
  <si>
    <t>60.</t>
  </si>
  <si>
    <t>муниципальное бюджетное общеобразовательное учреждение Ханты-Мансийского района   «Начальная общеобразовательная школа п. Горноправдинск»</t>
  </si>
  <si>
    <t>213861800478986180100100010005629244</t>
  </si>
  <si>
    <t>Оказание услуг по организации горячего питания учащихся</t>
  </si>
  <si>
    <t>213861800478986180100100150003700244</t>
  </si>
  <si>
    <t>Оказание услуг по обслуживанию бассейна</t>
  </si>
  <si>
    <t>213861800478986180100100140003700244</t>
  </si>
  <si>
    <t>Оказание услуг по обслуживанию системы водоочистки</t>
  </si>
  <si>
    <t>213861800478986180100100040008010244</t>
  </si>
  <si>
    <t>223861800478986180100100120003700244</t>
  </si>
  <si>
    <t>223861800478986180100100140003312244</t>
  </si>
  <si>
    <t>Оказание услуг по обслуживанию системы вытяжной и приточной вентиляции</t>
  </si>
  <si>
    <t>223861800478986180100100020008010244</t>
  </si>
  <si>
    <t>223861800478986180100100030005811244</t>
  </si>
  <si>
    <t>Поставка учебной и методической литературы</t>
  </si>
  <si>
    <t>223861800478986180100100010005629244</t>
  </si>
  <si>
    <t>223861800478986180100100130003700244</t>
  </si>
  <si>
    <t>2238618004789861801001 00020008010244</t>
  </si>
  <si>
    <t>233861800478986180100100070005811244</t>
  </si>
  <si>
    <t>233861800478986180100100080005629244</t>
  </si>
  <si>
    <t>233861800478986180100100010003700244</t>
  </si>
  <si>
    <t>233861800478986180100100020003700244</t>
  </si>
  <si>
    <t>233861800478986180100100160008010244</t>
  </si>
  <si>
    <t>243861800478986180100100030003312244</t>
  </si>
  <si>
    <t>243861800478986180100100040005811244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</si>
</sst>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\-#,##0.00;0.00"/>
    <numFmt numFmtId="165" formatCode="000"/>
    <numFmt numFmtId="166" formatCode="[$-419]General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horizontal="center" vertical="center" wrapText="1"/>
    </xf>
    <xf numFmtId="0" fontId="11" fillId="0" borderId="0" applyBorder="0" applyProtection="0"/>
  </cellStyleXfs>
  <cellXfs count="170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49" fontId="3" fillId="0" borderId="0" xfId="0" applyNumberFormat="1" applyFont="1"/>
    <xf numFmtId="0" fontId="4" fillId="0" borderId="1" xfId="0" applyFont="1" applyBorder="1"/>
    <xf numFmtId="14" fontId="1" fillId="0" borderId="1" xfId="0" applyNumberFormat="1" applyFont="1" applyBorder="1"/>
    <xf numFmtId="49" fontId="4" fillId="0" borderId="1" xfId="0" applyNumberFormat="1" applyFont="1" applyBorder="1"/>
    <xf numFmtId="0" fontId="1" fillId="0" borderId="5" xfId="0" applyFont="1" applyBorder="1" applyAlignment="1">
      <alignment wrapText="1"/>
    </xf>
    <xf numFmtId="49" fontId="1" fillId="0" borderId="1" xfId="0" applyNumberFormat="1" applyFont="1" applyBorder="1"/>
    <xf numFmtId="0" fontId="1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center"/>
    </xf>
    <xf numFmtId="49" fontId="5" fillId="2" borderId="1" xfId="1" applyNumberFormat="1" applyFont="1" applyFill="1" applyBorder="1" applyAlignment="1" applyProtection="1">
      <alignment horizontal="left" vertical="top" wrapText="1"/>
    </xf>
    <xf numFmtId="49" fontId="5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49" fontId="0" fillId="0" borderId="0" xfId="0" applyNumberFormat="1"/>
    <xf numFmtId="4" fontId="1" fillId="0" borderId="1" xfId="0" applyNumberFormat="1" applyFont="1" applyBorder="1"/>
    <xf numFmtId="17" fontId="1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14" fontId="5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wrapText="1"/>
    </xf>
    <xf numFmtId="4" fontId="0" fillId="0" borderId="0" xfId="0" applyNumberFormat="1"/>
    <xf numFmtId="4" fontId="3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2" fontId="1" fillId="0" borderId="1" xfId="0" applyNumberFormat="1" applyFont="1" applyFill="1" applyBorder="1"/>
    <xf numFmtId="4" fontId="0" fillId="0" borderId="1" xfId="0" applyNumberFormat="1" applyBorder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top"/>
    </xf>
    <xf numFmtId="164" fontId="2" fillId="0" borderId="5" xfId="1" applyNumberFormat="1" applyFont="1" applyFill="1" applyBorder="1" applyAlignment="1" applyProtection="1">
      <alignment vertical="top"/>
      <protection hidden="1"/>
    </xf>
    <xf numFmtId="1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center"/>
    </xf>
    <xf numFmtId="164" fontId="2" fillId="0" borderId="1" xfId="0" applyNumberFormat="1" applyFont="1" applyFill="1" applyBorder="1" applyAlignment="1" applyProtection="1">
      <alignment vertical="top"/>
      <protection hidden="1"/>
    </xf>
    <xf numFmtId="165" fontId="2" fillId="0" borderId="1" xfId="1" applyNumberFormat="1" applyFont="1" applyFill="1" applyBorder="1" applyAlignment="1" applyProtection="1">
      <alignment horizontal="left" vertical="top" wrapText="1"/>
      <protection hidden="1"/>
    </xf>
    <xf numFmtId="164" fontId="2" fillId="0" borderId="1" xfId="1" applyNumberFormat="1" applyFont="1" applyFill="1" applyBorder="1" applyAlignment="1" applyProtection="1">
      <alignment vertical="top"/>
      <protection hidden="1"/>
    </xf>
    <xf numFmtId="0" fontId="2" fillId="2" borderId="1" xfId="0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166" fontId="2" fillId="2" borderId="1" xfId="2" applyNumberFormat="1" applyFont="1" applyFill="1" applyBorder="1" applyAlignment="1">
      <alignment horizontal="left" vertical="top" wrapText="1"/>
    </xf>
    <xf numFmtId="165" fontId="2" fillId="0" borderId="1" xfId="1" applyNumberFormat="1" applyFont="1" applyFill="1" applyBorder="1" applyAlignment="1" applyProtection="1">
      <alignment horizontal="left" vertical="top"/>
      <protection hidden="1"/>
    </xf>
    <xf numFmtId="4" fontId="2" fillId="0" borderId="1" xfId="0" applyNumberFormat="1" applyFont="1" applyFill="1" applyBorder="1" applyAlignment="1" applyProtection="1">
      <alignment vertical="top"/>
      <protection hidden="1"/>
    </xf>
    <xf numFmtId="166" fontId="5" fillId="2" borderId="1" xfId="2" applyNumberFormat="1" applyFont="1" applyFill="1" applyBorder="1" applyAlignment="1">
      <alignment horizontal="left" vertical="top" wrapText="1"/>
    </xf>
    <xf numFmtId="166" fontId="2" fillId="0" borderId="1" xfId="2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1" applyFont="1" applyBorder="1" applyAlignment="1">
      <alignment vertical="top"/>
    </xf>
    <xf numFmtId="0" fontId="2" fillId="0" borderId="1" xfId="0" applyFont="1" applyBorder="1"/>
    <xf numFmtId="165" fontId="12" fillId="0" borderId="1" xfId="1" applyNumberFormat="1" applyFont="1" applyFill="1" applyBorder="1" applyAlignment="1" applyProtection="1">
      <alignment horizontal="left" vertical="top" wrapText="1"/>
      <protection hidden="1"/>
    </xf>
    <xf numFmtId="164" fontId="12" fillId="0" borderId="1" xfId="0" applyNumberFormat="1" applyFont="1" applyFill="1" applyBorder="1" applyAlignment="1" applyProtection="1">
      <alignment vertical="top"/>
      <protection hidden="1"/>
    </xf>
    <xf numFmtId="0" fontId="1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wrapText="1"/>
    </xf>
    <xf numFmtId="49" fontId="1" fillId="0" borderId="7" xfId="0" applyNumberFormat="1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/>
    <xf numFmtId="4" fontId="1" fillId="2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 wrapText="1"/>
    </xf>
    <xf numFmtId="0" fontId="0" fillId="2" borderId="0" xfId="0" applyFill="1"/>
    <xf numFmtId="0" fontId="1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/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0" xfId="0" applyFill="1" applyBorder="1"/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/>
    <xf numFmtId="49" fontId="1" fillId="2" borderId="7" xfId="0" applyNumberFormat="1" applyFont="1" applyFill="1" applyBorder="1" applyAlignment="1"/>
    <xf numFmtId="0" fontId="1" fillId="2" borderId="1" xfId="0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center" wrapText="1"/>
    </xf>
    <xf numFmtId="49" fontId="1" fillId="2" borderId="7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49" fontId="0" fillId="2" borderId="0" xfId="0" applyNumberFormat="1" applyFill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6"/>
  <sheetViews>
    <sheetView view="pageBreakPreview" topLeftCell="A28" zoomScaleNormal="100" zoomScaleSheetLayoutView="100" workbookViewId="0">
      <selection activeCell="F30" sqref="F30:H36"/>
    </sheetView>
  </sheetViews>
  <sheetFormatPr defaultRowHeight="15" x14ac:dyDescent="0.25"/>
  <cols>
    <col min="1" max="1" width="6" customWidth="1"/>
    <col min="2" max="2" width="22.7109375" customWidth="1"/>
    <col min="3" max="3" width="17.42578125" customWidth="1"/>
    <col min="4" max="4" width="17.5703125" customWidth="1"/>
    <col min="5" max="5" width="16.140625" customWidth="1"/>
    <col min="6" max="6" width="14.42578125" customWidth="1"/>
    <col min="7" max="10" width="13.28515625" customWidth="1"/>
    <col min="11" max="11" width="18.5703125" customWidth="1"/>
  </cols>
  <sheetData>
    <row r="1" spans="1:16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8" t="s">
        <v>18</v>
      </c>
    </row>
    <row r="2" spans="1:16" ht="15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15.75" x14ac:dyDescent="0.25">
      <c r="A3" s="97" t="s">
        <v>11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5"/>
      <c r="M3" s="5"/>
      <c r="N3" s="5"/>
      <c r="O3" s="5"/>
      <c r="P3" s="6"/>
    </row>
    <row r="4" spans="1:16" ht="15.75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6" ht="15.75" x14ac:dyDescent="0.25">
      <c r="A5" s="96" t="s">
        <v>10</v>
      </c>
      <c r="B5" s="96" t="s">
        <v>0</v>
      </c>
      <c r="C5" s="96" t="s">
        <v>12</v>
      </c>
      <c r="D5" s="96"/>
      <c r="E5" s="96" t="s">
        <v>3</v>
      </c>
      <c r="F5" s="96" t="s">
        <v>4</v>
      </c>
      <c r="G5" s="96" t="s">
        <v>17</v>
      </c>
      <c r="H5" s="96"/>
      <c r="I5" s="96"/>
      <c r="J5" s="96"/>
      <c r="K5" s="96" t="s">
        <v>13</v>
      </c>
      <c r="L5" s="1"/>
      <c r="M5" s="1"/>
      <c r="N5" s="1"/>
      <c r="O5" s="1"/>
    </row>
    <row r="6" spans="1:16" ht="15.75" x14ac:dyDescent="0.25">
      <c r="A6" s="96"/>
      <c r="B6" s="98"/>
      <c r="C6" s="96" t="s">
        <v>1</v>
      </c>
      <c r="D6" s="96" t="s">
        <v>2</v>
      </c>
      <c r="E6" s="98"/>
      <c r="F6" s="98"/>
      <c r="G6" s="96" t="s">
        <v>5</v>
      </c>
      <c r="H6" s="96" t="s">
        <v>6</v>
      </c>
      <c r="I6" s="96"/>
      <c r="J6" s="96" t="s">
        <v>9</v>
      </c>
      <c r="K6" s="96"/>
      <c r="L6" s="2"/>
      <c r="M6" s="2"/>
      <c r="N6" s="2"/>
      <c r="O6" s="2"/>
    </row>
    <row r="7" spans="1:16" ht="31.5" x14ac:dyDescent="0.25">
      <c r="A7" s="96"/>
      <c r="B7" s="98"/>
      <c r="C7" s="98"/>
      <c r="D7" s="98"/>
      <c r="E7" s="98"/>
      <c r="F7" s="98"/>
      <c r="G7" s="96"/>
      <c r="H7" s="4" t="s">
        <v>7</v>
      </c>
      <c r="I7" s="4" t="s">
        <v>8</v>
      </c>
      <c r="J7" s="96"/>
      <c r="K7" s="96"/>
      <c r="L7" s="2"/>
      <c r="M7" s="2"/>
      <c r="N7" s="2"/>
      <c r="O7" s="2"/>
    </row>
    <row r="8" spans="1:16" ht="15.75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2"/>
      <c r="M8" s="2"/>
      <c r="N8" s="2"/>
      <c r="O8" s="2"/>
    </row>
    <row r="9" spans="1:16" ht="113.25" customHeight="1" x14ac:dyDescent="0.25">
      <c r="A9" s="9">
        <v>1</v>
      </c>
      <c r="B9" s="10" t="s">
        <v>19</v>
      </c>
      <c r="C9" s="16" t="s">
        <v>23</v>
      </c>
      <c r="D9" s="11" t="s">
        <v>21</v>
      </c>
      <c r="E9" s="10" t="s">
        <v>20</v>
      </c>
      <c r="F9" s="14">
        <f>285118.29/1000</f>
        <v>285.11829</v>
      </c>
      <c r="G9" s="14">
        <f>285118.29/1000</f>
        <v>285.11829</v>
      </c>
      <c r="H9" s="14">
        <v>0</v>
      </c>
      <c r="I9" s="14">
        <v>0</v>
      </c>
      <c r="J9" s="14">
        <v>0</v>
      </c>
      <c r="K9" s="20">
        <v>44621</v>
      </c>
      <c r="L9" s="2"/>
      <c r="M9" s="2"/>
      <c r="N9" s="2"/>
      <c r="O9" s="2"/>
    </row>
    <row r="10" spans="1:16" ht="63" x14ac:dyDescent="0.25">
      <c r="A10" s="9">
        <v>2</v>
      </c>
      <c r="B10" s="10" t="s">
        <v>19</v>
      </c>
      <c r="C10" s="16" t="s">
        <v>24</v>
      </c>
      <c r="D10" s="11" t="s">
        <v>22</v>
      </c>
      <c r="E10" s="10" t="s">
        <v>20</v>
      </c>
      <c r="F10" s="14">
        <f>794880/1000</f>
        <v>794.88</v>
      </c>
      <c r="G10" s="14">
        <v>794.88</v>
      </c>
      <c r="H10" s="14">
        <v>0</v>
      </c>
      <c r="I10" s="14">
        <v>0</v>
      </c>
      <c r="J10" s="14">
        <v>0</v>
      </c>
      <c r="K10" s="20">
        <v>44621</v>
      </c>
      <c r="L10" s="2"/>
      <c r="M10" s="2"/>
      <c r="N10" s="2"/>
      <c r="O10" s="2"/>
    </row>
    <row r="11" spans="1:16" ht="47.25" x14ac:dyDescent="0.25">
      <c r="A11" s="9">
        <v>3</v>
      </c>
      <c r="B11" s="10" t="s">
        <v>19</v>
      </c>
      <c r="C11" s="16" t="s">
        <v>54</v>
      </c>
      <c r="D11" s="11" t="s">
        <v>27</v>
      </c>
      <c r="E11" s="10" t="s">
        <v>20</v>
      </c>
      <c r="F11" s="18">
        <v>376.44</v>
      </c>
      <c r="G11" s="18">
        <v>376.44</v>
      </c>
      <c r="H11" s="14">
        <v>0</v>
      </c>
      <c r="I11" s="14">
        <v>0</v>
      </c>
      <c r="J11" s="14">
        <v>0</v>
      </c>
      <c r="K11" s="20">
        <v>44621</v>
      </c>
      <c r="L11" s="2"/>
      <c r="M11" s="2"/>
      <c r="N11" s="2"/>
      <c r="O11" s="2"/>
    </row>
    <row r="12" spans="1:16" ht="78.75" x14ac:dyDescent="0.25">
      <c r="A12" s="9">
        <v>4</v>
      </c>
      <c r="B12" s="10" t="s">
        <v>19</v>
      </c>
      <c r="C12" s="16" t="s">
        <v>38</v>
      </c>
      <c r="D12" s="19" t="s">
        <v>29</v>
      </c>
      <c r="E12" s="10" t="s">
        <v>20</v>
      </c>
      <c r="F12" s="18">
        <v>12.4</v>
      </c>
      <c r="G12" s="18">
        <v>12.4</v>
      </c>
      <c r="H12" s="14">
        <v>0</v>
      </c>
      <c r="I12" s="14">
        <v>0</v>
      </c>
      <c r="J12" s="14">
        <v>0</v>
      </c>
      <c r="K12" s="20">
        <v>44713</v>
      </c>
      <c r="L12" s="2"/>
      <c r="M12" s="2"/>
      <c r="N12" s="2"/>
      <c r="O12" s="2"/>
    </row>
    <row r="13" spans="1:16" ht="78.75" x14ac:dyDescent="0.25">
      <c r="A13" s="9">
        <v>5</v>
      </c>
      <c r="B13" s="10" t="s">
        <v>19</v>
      </c>
      <c r="C13" s="16" t="s">
        <v>39</v>
      </c>
      <c r="D13" s="19" t="s">
        <v>30</v>
      </c>
      <c r="E13" s="10" t="s">
        <v>20</v>
      </c>
      <c r="F13" s="18">
        <v>10</v>
      </c>
      <c r="G13" s="18">
        <v>10</v>
      </c>
      <c r="H13" s="14">
        <v>0</v>
      </c>
      <c r="I13" s="14">
        <v>0</v>
      </c>
      <c r="J13" s="14">
        <v>0</v>
      </c>
      <c r="K13" s="20">
        <v>44713</v>
      </c>
      <c r="L13" s="2"/>
      <c r="M13" s="2"/>
      <c r="N13" s="2"/>
      <c r="O13" s="2"/>
    </row>
    <row r="14" spans="1:16" ht="78.75" x14ac:dyDescent="0.25">
      <c r="A14" s="9">
        <v>6</v>
      </c>
      <c r="B14" s="10" t="s">
        <v>19</v>
      </c>
      <c r="C14" s="16" t="s">
        <v>40</v>
      </c>
      <c r="D14" s="19" t="s">
        <v>29</v>
      </c>
      <c r="E14" s="10" t="s">
        <v>20</v>
      </c>
      <c r="F14" s="18">
        <v>23.97</v>
      </c>
      <c r="G14" s="18">
        <v>23.97</v>
      </c>
      <c r="H14" s="14">
        <v>0</v>
      </c>
      <c r="I14" s="14">
        <v>0</v>
      </c>
      <c r="J14" s="14">
        <v>0</v>
      </c>
      <c r="K14" s="20">
        <v>44713</v>
      </c>
      <c r="L14" s="2"/>
      <c r="M14" s="2"/>
      <c r="N14" s="2"/>
      <c r="O14" s="2"/>
    </row>
    <row r="15" spans="1:16" ht="78.75" x14ac:dyDescent="0.25">
      <c r="A15" s="9">
        <v>7</v>
      </c>
      <c r="B15" s="10" t="s">
        <v>19</v>
      </c>
      <c r="C15" s="16" t="s">
        <v>41</v>
      </c>
      <c r="D15" s="19" t="s">
        <v>31</v>
      </c>
      <c r="E15" s="10" t="s">
        <v>20</v>
      </c>
      <c r="F15" s="18">
        <v>15.466799999999999</v>
      </c>
      <c r="G15" s="18">
        <v>15.466799999999999</v>
      </c>
      <c r="H15" s="14">
        <v>0</v>
      </c>
      <c r="I15" s="14">
        <v>0</v>
      </c>
      <c r="J15" s="14">
        <v>0</v>
      </c>
      <c r="K15" s="20">
        <v>44713</v>
      </c>
      <c r="L15" s="2"/>
      <c r="M15" s="2"/>
      <c r="N15" s="2"/>
      <c r="O15" s="2"/>
    </row>
    <row r="16" spans="1:16" ht="78.75" x14ac:dyDescent="0.25">
      <c r="A16" s="9">
        <v>8</v>
      </c>
      <c r="B16" s="10" t="s">
        <v>19</v>
      </c>
      <c r="C16" s="16" t="s">
        <v>42</v>
      </c>
      <c r="D16" s="19" t="s">
        <v>32</v>
      </c>
      <c r="E16" s="10" t="s">
        <v>20</v>
      </c>
      <c r="F16" s="18">
        <v>14.4336</v>
      </c>
      <c r="G16" s="18">
        <v>14.4336</v>
      </c>
      <c r="H16" s="14">
        <v>0</v>
      </c>
      <c r="I16" s="14">
        <v>0</v>
      </c>
      <c r="J16" s="14">
        <v>0</v>
      </c>
      <c r="K16" s="20">
        <v>44713</v>
      </c>
      <c r="L16" s="2"/>
      <c r="M16" s="2"/>
      <c r="N16" s="2"/>
      <c r="O16" s="2"/>
    </row>
    <row r="17" spans="1:15" ht="78.75" x14ac:dyDescent="0.25">
      <c r="A17" s="9">
        <v>9</v>
      </c>
      <c r="B17" s="10" t="s">
        <v>19</v>
      </c>
      <c r="C17" s="16" t="s">
        <v>43</v>
      </c>
      <c r="D17" s="19" t="s">
        <v>31</v>
      </c>
      <c r="E17" s="10" t="s">
        <v>20</v>
      </c>
      <c r="F17" s="18">
        <v>21.387930000000001</v>
      </c>
      <c r="G17" s="18">
        <v>21.387930000000001</v>
      </c>
      <c r="H17" s="14">
        <v>0</v>
      </c>
      <c r="I17" s="14">
        <v>0</v>
      </c>
      <c r="J17" s="14">
        <v>0</v>
      </c>
      <c r="K17" s="20">
        <v>44713</v>
      </c>
      <c r="L17" s="2"/>
      <c r="M17" s="2"/>
      <c r="N17" s="2"/>
      <c r="O17" s="2"/>
    </row>
    <row r="18" spans="1:15" ht="63" x14ac:dyDescent="0.25">
      <c r="A18" s="9">
        <v>10</v>
      </c>
      <c r="B18" s="10" t="s">
        <v>19</v>
      </c>
      <c r="C18" s="16" t="s">
        <v>44</v>
      </c>
      <c r="D18" s="19" t="s">
        <v>33</v>
      </c>
      <c r="E18" s="10" t="s">
        <v>20</v>
      </c>
      <c r="F18" s="18">
        <v>12.96</v>
      </c>
      <c r="G18" s="18">
        <v>12.96</v>
      </c>
      <c r="H18" s="14">
        <v>0</v>
      </c>
      <c r="I18" s="14">
        <v>0</v>
      </c>
      <c r="J18" s="14">
        <v>0</v>
      </c>
      <c r="K18" s="20">
        <v>44713</v>
      </c>
      <c r="L18" s="2"/>
      <c r="M18" s="2"/>
      <c r="N18" s="2"/>
      <c r="O18" s="2"/>
    </row>
    <row r="19" spans="1:15" ht="63.75" customHeight="1" x14ac:dyDescent="0.25">
      <c r="A19" s="9">
        <v>11</v>
      </c>
      <c r="B19" s="10" t="s">
        <v>19</v>
      </c>
      <c r="C19" s="16" t="s">
        <v>45</v>
      </c>
      <c r="D19" s="19" t="s">
        <v>34</v>
      </c>
      <c r="E19" s="10" t="s">
        <v>20</v>
      </c>
      <c r="F19" s="18">
        <v>7.0002000000000004</v>
      </c>
      <c r="G19" s="18">
        <v>7.0002000000000004</v>
      </c>
      <c r="H19" s="14">
        <v>0</v>
      </c>
      <c r="I19" s="14">
        <v>0</v>
      </c>
      <c r="J19" s="14">
        <v>0</v>
      </c>
      <c r="K19" s="20">
        <v>44713</v>
      </c>
      <c r="L19" s="2"/>
      <c r="M19" s="2"/>
      <c r="N19" s="2"/>
      <c r="O19" s="2"/>
    </row>
    <row r="20" spans="1:15" ht="94.5" x14ac:dyDescent="0.25">
      <c r="A20" s="9">
        <v>12</v>
      </c>
      <c r="B20" s="10" t="s">
        <v>19</v>
      </c>
      <c r="C20" s="16" t="s">
        <v>46</v>
      </c>
      <c r="D20" s="19" t="s">
        <v>35</v>
      </c>
      <c r="E20" s="10" t="s">
        <v>20</v>
      </c>
      <c r="F20" s="18">
        <v>75.600399999999993</v>
      </c>
      <c r="G20" s="18">
        <v>75.600399999999993</v>
      </c>
      <c r="H20" s="14">
        <v>0</v>
      </c>
      <c r="I20" s="14">
        <v>0</v>
      </c>
      <c r="J20" s="14">
        <v>0</v>
      </c>
      <c r="K20" s="20">
        <v>44713</v>
      </c>
      <c r="L20" s="2"/>
      <c r="M20" s="2"/>
      <c r="N20" s="2"/>
      <c r="O20" s="2"/>
    </row>
    <row r="21" spans="1:15" ht="63" x14ac:dyDescent="0.25">
      <c r="A21" s="9">
        <v>13</v>
      </c>
      <c r="B21" s="10" t="s">
        <v>19</v>
      </c>
      <c r="C21" s="16" t="s">
        <v>47</v>
      </c>
      <c r="D21" s="19" t="s">
        <v>36</v>
      </c>
      <c r="E21" s="10" t="s">
        <v>20</v>
      </c>
      <c r="F21" s="18">
        <v>13.5002</v>
      </c>
      <c r="G21" s="18">
        <v>13.5002</v>
      </c>
      <c r="H21" s="14">
        <v>0</v>
      </c>
      <c r="I21" s="14">
        <v>0</v>
      </c>
      <c r="J21" s="14">
        <v>0</v>
      </c>
      <c r="K21" s="20">
        <v>44713</v>
      </c>
      <c r="L21" s="2"/>
      <c r="M21" s="2"/>
      <c r="N21" s="2"/>
      <c r="O21" s="2"/>
    </row>
    <row r="22" spans="1:15" ht="63" x14ac:dyDescent="0.25">
      <c r="A22" s="9">
        <v>14</v>
      </c>
      <c r="B22" s="10" t="s">
        <v>19</v>
      </c>
      <c r="C22" s="16" t="s">
        <v>48</v>
      </c>
      <c r="D22" s="19" t="s">
        <v>36</v>
      </c>
      <c r="E22" s="10" t="s">
        <v>20</v>
      </c>
      <c r="F22" s="18">
        <v>7.3997000000000002</v>
      </c>
      <c r="G22" s="18">
        <v>7.3997000000000002</v>
      </c>
      <c r="H22" s="14">
        <v>0</v>
      </c>
      <c r="I22" s="14">
        <v>0</v>
      </c>
      <c r="J22" s="14">
        <v>0</v>
      </c>
      <c r="K22" s="20">
        <v>44713</v>
      </c>
      <c r="L22" s="2"/>
      <c r="M22" s="2"/>
      <c r="N22" s="2"/>
      <c r="O22" s="2"/>
    </row>
    <row r="23" spans="1:15" ht="63" x14ac:dyDescent="0.25">
      <c r="A23" s="9">
        <v>15</v>
      </c>
      <c r="B23" s="10" t="s">
        <v>19</v>
      </c>
      <c r="C23" s="16" t="s">
        <v>49</v>
      </c>
      <c r="D23" s="19" t="s">
        <v>36</v>
      </c>
      <c r="E23" s="10" t="s">
        <v>20</v>
      </c>
      <c r="F23" s="18">
        <v>40.736899999999999</v>
      </c>
      <c r="G23" s="18">
        <v>40.736899999999999</v>
      </c>
      <c r="H23" s="14">
        <v>0</v>
      </c>
      <c r="I23" s="14">
        <v>0</v>
      </c>
      <c r="J23" s="14">
        <v>0</v>
      </c>
      <c r="K23" s="20">
        <v>44713</v>
      </c>
      <c r="L23" s="2"/>
      <c r="M23" s="2"/>
      <c r="N23" s="2"/>
      <c r="O23" s="2"/>
    </row>
    <row r="24" spans="1:15" ht="78.75" x14ac:dyDescent="0.25">
      <c r="A24" s="9">
        <v>16</v>
      </c>
      <c r="B24" s="10" t="s">
        <v>19</v>
      </c>
      <c r="C24" s="16" t="s">
        <v>50</v>
      </c>
      <c r="D24" s="19" t="s">
        <v>29</v>
      </c>
      <c r="E24" s="10" t="s">
        <v>20</v>
      </c>
      <c r="F24" s="18">
        <v>34.4</v>
      </c>
      <c r="G24" s="18">
        <v>34.4</v>
      </c>
      <c r="H24" s="14">
        <v>0</v>
      </c>
      <c r="I24" s="14">
        <v>0</v>
      </c>
      <c r="J24" s="14">
        <v>0</v>
      </c>
      <c r="K24" s="20">
        <v>44713</v>
      </c>
      <c r="L24" s="2"/>
      <c r="M24" s="2"/>
      <c r="N24" s="2"/>
      <c r="O24" s="2"/>
    </row>
    <row r="25" spans="1:15" ht="78.75" x14ac:dyDescent="0.25">
      <c r="A25" s="9">
        <v>17</v>
      </c>
      <c r="B25" s="10" t="s">
        <v>19</v>
      </c>
      <c r="C25" s="16" t="s">
        <v>51</v>
      </c>
      <c r="D25" s="19" t="s">
        <v>30</v>
      </c>
      <c r="E25" s="10" t="s">
        <v>20</v>
      </c>
      <c r="F25" s="18">
        <v>30</v>
      </c>
      <c r="G25" s="18">
        <v>30</v>
      </c>
      <c r="H25" s="14">
        <v>0</v>
      </c>
      <c r="I25" s="14">
        <v>0</v>
      </c>
      <c r="J25" s="14">
        <v>0</v>
      </c>
      <c r="K25" s="20">
        <v>44713</v>
      </c>
      <c r="L25" s="2"/>
      <c r="M25" s="2"/>
      <c r="N25" s="2"/>
      <c r="O25" s="2"/>
    </row>
    <row r="26" spans="1:15" ht="110.25" x14ac:dyDescent="0.25">
      <c r="A26" s="9">
        <v>18</v>
      </c>
      <c r="B26" s="10" t="s">
        <v>19</v>
      </c>
      <c r="C26" s="16" t="s">
        <v>52</v>
      </c>
      <c r="D26" s="19" t="s">
        <v>37</v>
      </c>
      <c r="E26" s="10" t="s">
        <v>20</v>
      </c>
      <c r="F26" s="18">
        <v>15.966749999999999</v>
      </c>
      <c r="G26" s="18">
        <v>15.966749999999999</v>
      </c>
      <c r="H26" s="14">
        <v>0</v>
      </c>
      <c r="I26" s="14">
        <v>0</v>
      </c>
      <c r="J26" s="14">
        <v>0</v>
      </c>
      <c r="K26" s="20">
        <v>44713</v>
      </c>
      <c r="L26" s="2"/>
      <c r="M26" s="2"/>
      <c r="N26" s="2"/>
      <c r="O26" s="2"/>
    </row>
    <row r="27" spans="1:15" ht="78.75" x14ac:dyDescent="0.25">
      <c r="A27" s="9">
        <v>19</v>
      </c>
      <c r="B27" s="10" t="s">
        <v>19</v>
      </c>
      <c r="C27" s="16" t="s">
        <v>53</v>
      </c>
      <c r="D27" s="19" t="s">
        <v>29</v>
      </c>
      <c r="E27" s="10" t="s">
        <v>20</v>
      </c>
      <c r="F27" s="18">
        <v>71.866799999999998</v>
      </c>
      <c r="G27" s="18">
        <v>71.866799999999998</v>
      </c>
      <c r="H27" s="14">
        <v>0</v>
      </c>
      <c r="I27" s="14">
        <v>0</v>
      </c>
      <c r="J27" s="14">
        <v>0</v>
      </c>
      <c r="K27" s="20">
        <v>44713</v>
      </c>
      <c r="L27" s="2"/>
      <c r="M27" s="2"/>
      <c r="N27" s="2"/>
      <c r="O27" s="2"/>
    </row>
    <row r="28" spans="1:15" ht="47.25" x14ac:dyDescent="0.25">
      <c r="A28" s="9">
        <v>20</v>
      </c>
      <c r="B28" s="10" t="s">
        <v>19</v>
      </c>
      <c r="C28" s="16" t="s">
        <v>26</v>
      </c>
      <c r="D28" s="11" t="s">
        <v>25</v>
      </c>
      <c r="E28" s="10" t="s">
        <v>20</v>
      </c>
      <c r="F28" s="14">
        <v>123.5</v>
      </c>
      <c r="G28" s="14">
        <v>0</v>
      </c>
      <c r="H28" s="14">
        <v>123.5</v>
      </c>
      <c r="I28" s="14">
        <v>0</v>
      </c>
      <c r="J28" s="14">
        <v>0</v>
      </c>
      <c r="K28" s="20">
        <v>44896</v>
      </c>
      <c r="L28" s="2"/>
      <c r="M28" s="2"/>
      <c r="N28" s="2"/>
      <c r="O28" s="2"/>
    </row>
    <row r="29" spans="1:15" ht="47.25" x14ac:dyDescent="0.25">
      <c r="A29" s="9">
        <v>21</v>
      </c>
      <c r="B29" s="10" t="s">
        <v>19</v>
      </c>
      <c r="C29" s="16" t="s">
        <v>28</v>
      </c>
      <c r="D29" s="11" t="s">
        <v>27</v>
      </c>
      <c r="E29" s="10" t="s">
        <v>20</v>
      </c>
      <c r="F29" s="14">
        <v>400</v>
      </c>
      <c r="G29" s="14">
        <v>0</v>
      </c>
      <c r="H29" s="14">
        <v>400</v>
      </c>
      <c r="I29" s="14">
        <v>0</v>
      </c>
      <c r="J29" s="14">
        <v>0</v>
      </c>
      <c r="K29" s="20">
        <v>44896</v>
      </c>
      <c r="L29" s="2"/>
      <c r="M29" s="2"/>
      <c r="N29" s="2"/>
      <c r="O29" s="2"/>
    </row>
    <row r="30" spans="1:15" ht="15.75" customHeight="1" x14ac:dyDescent="0.25">
      <c r="A30" s="11"/>
      <c r="B30" s="12" t="s">
        <v>14</v>
      </c>
      <c r="C30" s="17"/>
      <c r="D30" s="13"/>
      <c r="E30" s="15"/>
      <c r="F30" s="134">
        <f>SUM(F9:F29)</f>
        <v>2387.0275700000002</v>
      </c>
      <c r="G30" s="134">
        <f>SUM(G9:G29)</f>
        <v>1863.5275700000004</v>
      </c>
      <c r="H30" s="134">
        <f>SUM(H9:H29)</f>
        <v>523.5</v>
      </c>
      <c r="I30" s="14">
        <f t="shared" ref="I30:J30" si="0">SUM(I9:I29)</f>
        <v>0</v>
      </c>
      <c r="J30" s="14">
        <f t="shared" si="0"/>
        <v>0</v>
      </c>
      <c r="K30" s="10"/>
      <c r="L30" s="2"/>
      <c r="M30" s="2"/>
      <c r="N30" s="2"/>
      <c r="O30" s="2"/>
    </row>
    <row r="31" spans="1:15" ht="31.5" x14ac:dyDescent="0.25">
      <c r="A31" s="9">
        <v>1</v>
      </c>
      <c r="B31" s="10" t="s">
        <v>19</v>
      </c>
      <c r="C31" s="16"/>
      <c r="D31" s="11"/>
      <c r="E31" s="10"/>
      <c r="F31" s="134"/>
      <c r="G31" s="134"/>
      <c r="H31" s="134"/>
      <c r="I31" s="14"/>
      <c r="J31" s="14"/>
      <c r="K31" s="10"/>
      <c r="L31" s="2"/>
      <c r="M31" s="2"/>
      <c r="N31" s="2"/>
      <c r="O31" s="2"/>
    </row>
    <row r="32" spans="1:15" ht="31.5" x14ac:dyDescent="0.25">
      <c r="A32" s="9">
        <v>2</v>
      </c>
      <c r="B32" s="10" t="s">
        <v>19</v>
      </c>
      <c r="C32" s="16"/>
      <c r="D32" s="11"/>
      <c r="E32" s="10"/>
      <c r="F32" s="134"/>
      <c r="G32" s="134"/>
      <c r="H32" s="134"/>
      <c r="I32" s="14"/>
      <c r="J32" s="14"/>
      <c r="K32" s="10"/>
      <c r="L32" s="2"/>
      <c r="M32" s="2"/>
      <c r="N32" s="2"/>
      <c r="O32" s="2"/>
    </row>
    <row r="33" spans="1:11" ht="15.75" customHeight="1" x14ac:dyDescent="0.25">
      <c r="A33" s="11"/>
      <c r="B33" s="12" t="s">
        <v>15</v>
      </c>
      <c r="C33" s="17"/>
      <c r="D33" s="13"/>
      <c r="E33" s="15"/>
      <c r="F33" s="134">
        <f>SUM(F31:F32)</f>
        <v>0</v>
      </c>
      <c r="G33" s="134">
        <v>1863.53</v>
      </c>
      <c r="H33" s="134">
        <f>SUM(H31:H32)</f>
        <v>0</v>
      </c>
      <c r="I33" s="14">
        <f>SUM(I31:I32)</f>
        <v>0</v>
      </c>
      <c r="J33" s="14">
        <f>SUM(J31:J32)</f>
        <v>0</v>
      </c>
      <c r="K33" s="10"/>
    </row>
    <row r="34" spans="1:11" ht="31.5" x14ac:dyDescent="0.25">
      <c r="A34" s="9">
        <v>1</v>
      </c>
      <c r="B34" s="10" t="s">
        <v>19</v>
      </c>
      <c r="C34" s="16"/>
      <c r="D34" s="11"/>
      <c r="E34" s="10"/>
      <c r="F34" s="134"/>
      <c r="G34" s="134"/>
      <c r="H34" s="134"/>
      <c r="I34" s="14"/>
      <c r="J34" s="14"/>
      <c r="K34" s="10"/>
    </row>
    <row r="35" spans="1:11" ht="31.5" x14ac:dyDescent="0.25">
      <c r="A35" s="9">
        <v>2</v>
      </c>
      <c r="B35" s="10" t="s">
        <v>19</v>
      </c>
      <c r="C35" s="16"/>
      <c r="D35" s="11"/>
      <c r="E35" s="10"/>
      <c r="F35" s="134"/>
      <c r="G35" s="134"/>
      <c r="H35" s="134"/>
      <c r="I35" s="14"/>
      <c r="J35" s="14"/>
      <c r="K35" s="10"/>
    </row>
    <row r="36" spans="1:11" ht="15.75" customHeight="1" x14ac:dyDescent="0.25">
      <c r="A36" s="11"/>
      <c r="B36" s="12" t="s">
        <v>16</v>
      </c>
      <c r="C36" s="13"/>
      <c r="D36" s="13"/>
      <c r="E36" s="15"/>
      <c r="F36" s="134">
        <f>SUM(F34:F35)</f>
        <v>0</v>
      </c>
      <c r="G36" s="134">
        <f>SUM(G34:G35)</f>
        <v>0</v>
      </c>
      <c r="H36" s="134">
        <v>523.5</v>
      </c>
      <c r="I36" s="14">
        <f>SUM(I34:I35)</f>
        <v>0</v>
      </c>
      <c r="J36" s="14">
        <f>SUM(J34:J35)</f>
        <v>0</v>
      </c>
      <c r="K36" s="10"/>
    </row>
  </sheetData>
  <mergeCells count="13">
    <mergeCell ref="C5:D5"/>
    <mergeCell ref="G5:J5"/>
    <mergeCell ref="H6:I6"/>
    <mergeCell ref="K5:K7"/>
    <mergeCell ref="A3:K3"/>
    <mergeCell ref="G6:G7"/>
    <mergeCell ref="J6:J7"/>
    <mergeCell ref="F5:F7"/>
    <mergeCell ref="E5:E7"/>
    <mergeCell ref="D6:D7"/>
    <mergeCell ref="C6:C7"/>
    <mergeCell ref="B5:B7"/>
    <mergeCell ref="A5:A7"/>
  </mergeCells>
  <pageMargins left="0.7" right="0.7" top="0.75" bottom="0.75" header="0.3" footer="0.3"/>
  <pageSetup paperSize="9" scale="7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8"/>
  <sheetViews>
    <sheetView tabSelected="1" topLeftCell="A4" workbookViewId="0">
      <selection activeCell="J3" sqref="J3:L3"/>
    </sheetView>
  </sheetViews>
  <sheetFormatPr defaultRowHeight="15" x14ac:dyDescent="0.25"/>
  <cols>
    <col min="3" max="3" width="48.7109375" customWidth="1"/>
    <col min="4" max="4" width="43.28515625" customWidth="1"/>
    <col min="5" max="5" width="28.42578125" customWidth="1"/>
    <col min="6" max="6" width="16.140625" customWidth="1"/>
    <col min="7" max="7" width="13.140625" customWidth="1"/>
    <col min="8" max="8" width="15.42578125" customWidth="1"/>
    <col min="12" max="12" width="17.42578125" style="34" customWidth="1"/>
    <col min="13" max="13" width="0.42578125" customWidth="1"/>
    <col min="14" max="17" width="9.140625" hidden="1" customWidth="1"/>
  </cols>
  <sheetData>
    <row r="1" spans="1:17" x14ac:dyDescent="0.25">
      <c r="K1" s="122" t="s">
        <v>55</v>
      </c>
      <c r="L1" s="122"/>
    </row>
    <row r="2" spans="1:17" x14ac:dyDescent="0.25">
      <c r="K2" s="123"/>
      <c r="L2" s="123"/>
    </row>
    <row r="3" spans="1:17" x14ac:dyDescent="0.25">
      <c r="K3" s="52"/>
      <c r="L3" s="53"/>
    </row>
    <row r="4" spans="1:17" ht="15.75" x14ac:dyDescent="0.25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7" ht="15.75" x14ac:dyDescent="0.25">
      <c r="A5" s="124" t="s">
        <v>56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7" spans="1:17" ht="15.75" x14ac:dyDescent="0.25">
      <c r="B7" s="102" t="s">
        <v>57</v>
      </c>
      <c r="C7" s="102" t="s">
        <v>0</v>
      </c>
      <c r="D7" s="107" t="s">
        <v>58</v>
      </c>
      <c r="E7" s="108"/>
      <c r="F7" s="102" t="s">
        <v>3</v>
      </c>
      <c r="G7" s="102" t="s">
        <v>4</v>
      </c>
      <c r="H7" s="107" t="s">
        <v>59</v>
      </c>
      <c r="I7" s="109"/>
      <c r="J7" s="109"/>
      <c r="K7" s="108"/>
      <c r="L7" s="125" t="s">
        <v>60</v>
      </c>
      <c r="M7" s="1"/>
      <c r="N7" s="1"/>
      <c r="O7" s="1"/>
      <c r="P7" s="1"/>
    </row>
    <row r="8" spans="1:17" ht="15.75" x14ac:dyDescent="0.25">
      <c r="B8" s="103"/>
      <c r="C8" s="105"/>
      <c r="D8" s="110" t="s">
        <v>1</v>
      </c>
      <c r="E8" s="110" t="s">
        <v>2</v>
      </c>
      <c r="F8" s="105"/>
      <c r="G8" s="105"/>
      <c r="H8" s="110" t="s">
        <v>5</v>
      </c>
      <c r="I8" s="111" t="s">
        <v>6</v>
      </c>
      <c r="J8" s="112"/>
      <c r="K8" s="110" t="s">
        <v>9</v>
      </c>
      <c r="L8" s="126"/>
      <c r="M8" s="2"/>
      <c r="N8" s="2"/>
      <c r="O8" s="2"/>
      <c r="P8" s="2"/>
    </row>
    <row r="9" spans="1:17" ht="47.25" x14ac:dyDescent="0.25">
      <c r="B9" s="104"/>
      <c r="C9" s="106"/>
      <c r="D9" s="106"/>
      <c r="E9" s="106"/>
      <c r="F9" s="106"/>
      <c r="G9" s="106"/>
      <c r="H9" s="104"/>
      <c r="I9" s="21" t="s">
        <v>7</v>
      </c>
      <c r="J9" s="21" t="s">
        <v>8</v>
      </c>
      <c r="K9" s="104"/>
      <c r="L9" s="127"/>
      <c r="M9" s="2"/>
      <c r="N9" s="2"/>
      <c r="O9" s="2"/>
      <c r="P9" s="2"/>
    </row>
    <row r="10" spans="1:17" s="52" customFormat="1" ht="15.75" x14ac:dyDescent="0.25"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3">
        <v>7</v>
      </c>
      <c r="I10" s="3">
        <v>8</v>
      </c>
      <c r="J10" s="3">
        <v>9</v>
      </c>
      <c r="K10" s="3">
        <v>10</v>
      </c>
      <c r="L10" s="54">
        <v>11</v>
      </c>
      <c r="M10" s="55"/>
      <c r="N10" s="55"/>
      <c r="O10" s="55"/>
      <c r="P10" s="55"/>
    </row>
    <row r="11" spans="1:17" ht="47.25" x14ac:dyDescent="0.25">
      <c r="B11" s="22">
        <v>1</v>
      </c>
      <c r="C11" s="21" t="s">
        <v>195</v>
      </c>
      <c r="D11" s="28" t="s">
        <v>196</v>
      </c>
      <c r="E11" s="21" t="s">
        <v>22</v>
      </c>
      <c r="F11" s="21" t="s">
        <v>20</v>
      </c>
      <c r="G11" s="22">
        <v>706.56</v>
      </c>
      <c r="H11" s="22">
        <v>706.56</v>
      </c>
      <c r="I11" s="22">
        <v>0</v>
      </c>
      <c r="J11" s="22">
        <v>0</v>
      </c>
      <c r="K11" s="22">
        <v>0</v>
      </c>
      <c r="L11" s="28" t="s">
        <v>197</v>
      </c>
      <c r="M11" s="2"/>
      <c r="N11" s="2"/>
      <c r="O11" s="2"/>
      <c r="P11" s="2"/>
    </row>
    <row r="12" spans="1:17" ht="47.25" x14ac:dyDescent="0.25">
      <c r="B12" s="22">
        <v>2</v>
      </c>
      <c r="C12" s="21" t="s">
        <v>198</v>
      </c>
      <c r="D12" s="28" t="s">
        <v>199</v>
      </c>
      <c r="E12" s="21" t="s">
        <v>22</v>
      </c>
      <c r="F12" s="21" t="s">
        <v>20</v>
      </c>
      <c r="G12" s="35">
        <v>1413.12</v>
      </c>
      <c r="H12" s="35">
        <v>1413.12</v>
      </c>
      <c r="I12" s="22">
        <v>0</v>
      </c>
      <c r="J12" s="22">
        <v>0</v>
      </c>
      <c r="K12" s="22">
        <v>0</v>
      </c>
      <c r="L12" s="28" t="s">
        <v>197</v>
      </c>
      <c r="M12" s="2"/>
      <c r="N12" s="2"/>
      <c r="O12" s="2"/>
      <c r="P12" s="2"/>
    </row>
    <row r="13" spans="1:17" ht="47.25" x14ac:dyDescent="0.25">
      <c r="B13" s="22">
        <v>3</v>
      </c>
      <c r="C13" s="21" t="s">
        <v>200</v>
      </c>
      <c r="D13" s="28" t="s">
        <v>201</v>
      </c>
      <c r="E13" s="21" t="s">
        <v>22</v>
      </c>
      <c r="F13" s="21" t="s">
        <v>20</v>
      </c>
      <c r="G13" s="35">
        <v>1413.12</v>
      </c>
      <c r="H13" s="35">
        <v>1413.12</v>
      </c>
      <c r="I13" s="22">
        <v>0</v>
      </c>
      <c r="J13" s="22">
        <v>0</v>
      </c>
      <c r="K13" s="22">
        <v>0</v>
      </c>
      <c r="L13" s="28" t="str">
        <f t="shared" ref="L13:L33" si="0">$L$12</f>
        <v>03.2022</v>
      </c>
      <c r="M13" s="2"/>
      <c r="N13" s="2"/>
      <c r="O13" s="2"/>
      <c r="P13" s="2"/>
    </row>
    <row r="14" spans="1:17" ht="47.25" x14ac:dyDescent="0.25">
      <c r="B14" s="22">
        <v>4</v>
      </c>
      <c r="C14" s="29" t="s">
        <v>202</v>
      </c>
      <c r="D14" s="28" t="s">
        <v>203</v>
      </c>
      <c r="E14" s="21" t="s">
        <v>22</v>
      </c>
      <c r="F14" s="21" t="s">
        <v>20</v>
      </c>
      <c r="G14" s="22">
        <v>940.8</v>
      </c>
      <c r="H14" s="22">
        <v>940.8</v>
      </c>
      <c r="I14" s="22">
        <v>0</v>
      </c>
      <c r="J14" s="22">
        <v>0</v>
      </c>
      <c r="K14" s="22">
        <v>0</v>
      </c>
      <c r="L14" s="28" t="str">
        <f t="shared" si="0"/>
        <v>03.2022</v>
      </c>
      <c r="M14" s="2"/>
      <c r="N14" s="2"/>
      <c r="O14" s="2"/>
      <c r="P14" s="2"/>
    </row>
    <row r="15" spans="1:17" ht="47.25" x14ac:dyDescent="0.25">
      <c r="B15" s="22">
        <v>5</v>
      </c>
      <c r="C15" s="21" t="s">
        <v>204</v>
      </c>
      <c r="D15" s="28" t="s">
        <v>205</v>
      </c>
      <c r="E15" s="21" t="s">
        <v>22</v>
      </c>
      <c r="F15" s="21" t="s">
        <v>20</v>
      </c>
      <c r="G15" s="22">
        <v>706.56</v>
      </c>
      <c r="H15" s="22">
        <v>706.56</v>
      </c>
      <c r="I15" s="22">
        <v>0</v>
      </c>
      <c r="J15" s="22">
        <v>0</v>
      </c>
      <c r="K15" s="22">
        <v>0</v>
      </c>
      <c r="L15" s="28" t="str">
        <f t="shared" si="0"/>
        <v>03.2022</v>
      </c>
      <c r="M15" s="2"/>
      <c r="N15" s="2"/>
      <c r="O15" s="2"/>
      <c r="P15" s="2"/>
    </row>
    <row r="16" spans="1:17" ht="47.25" x14ac:dyDescent="0.25">
      <c r="B16" s="22">
        <v>6</v>
      </c>
      <c r="C16" s="21" t="s">
        <v>206</v>
      </c>
      <c r="D16" s="28" t="s">
        <v>207</v>
      </c>
      <c r="E16" s="21" t="s">
        <v>22</v>
      </c>
      <c r="F16" s="21" t="s">
        <v>20</v>
      </c>
      <c r="G16" s="22">
        <v>706.56</v>
      </c>
      <c r="H16" s="22">
        <v>706.56</v>
      </c>
      <c r="I16" s="22">
        <v>0</v>
      </c>
      <c r="J16" s="22">
        <v>0</v>
      </c>
      <c r="K16" s="22">
        <v>0</v>
      </c>
      <c r="L16" s="28" t="str">
        <f t="shared" si="0"/>
        <v>03.2022</v>
      </c>
      <c r="M16" s="2"/>
      <c r="N16" s="2"/>
      <c r="O16" s="2"/>
      <c r="P16" s="2"/>
    </row>
    <row r="17" spans="2:16" ht="47.25" x14ac:dyDescent="0.25">
      <c r="B17" s="22">
        <v>7</v>
      </c>
      <c r="C17" s="21" t="s">
        <v>208</v>
      </c>
      <c r="D17" s="28" t="s">
        <v>209</v>
      </c>
      <c r="E17" s="21" t="s">
        <v>22</v>
      </c>
      <c r="F17" s="21" t="s">
        <v>20</v>
      </c>
      <c r="G17" s="35">
        <v>1413.12</v>
      </c>
      <c r="H17" s="35">
        <v>1413.12</v>
      </c>
      <c r="I17" s="22">
        <v>0</v>
      </c>
      <c r="J17" s="22">
        <v>0</v>
      </c>
      <c r="K17" s="22">
        <v>0</v>
      </c>
      <c r="L17" s="28" t="str">
        <f t="shared" si="0"/>
        <v>03.2022</v>
      </c>
      <c r="M17" s="2"/>
      <c r="N17" s="2"/>
      <c r="O17" s="2"/>
      <c r="P17" s="2"/>
    </row>
    <row r="18" spans="2:16" ht="47.25" x14ac:dyDescent="0.25">
      <c r="B18" s="22">
        <v>8</v>
      </c>
      <c r="C18" s="21" t="s">
        <v>210</v>
      </c>
      <c r="D18" s="28" t="s">
        <v>211</v>
      </c>
      <c r="E18" s="21" t="s">
        <v>22</v>
      </c>
      <c r="F18" s="21" t="s">
        <v>20</v>
      </c>
      <c r="G18" s="22">
        <v>706.56</v>
      </c>
      <c r="H18" s="22">
        <v>706.56</v>
      </c>
      <c r="I18" s="22">
        <v>0</v>
      </c>
      <c r="J18" s="22">
        <v>0</v>
      </c>
      <c r="K18" s="22">
        <v>0</v>
      </c>
      <c r="L18" s="28" t="str">
        <f t="shared" si="0"/>
        <v>03.2022</v>
      </c>
      <c r="M18" s="2"/>
      <c r="N18" s="2"/>
      <c r="O18" s="2"/>
      <c r="P18" s="2"/>
    </row>
    <row r="19" spans="2:16" ht="47.25" x14ac:dyDescent="0.25">
      <c r="B19" s="22">
        <v>9</v>
      </c>
      <c r="C19" s="21" t="s">
        <v>212</v>
      </c>
      <c r="D19" s="28" t="s">
        <v>213</v>
      </c>
      <c r="E19" s="21" t="s">
        <v>22</v>
      </c>
      <c r="F19" s="21" t="s">
        <v>20</v>
      </c>
      <c r="G19" s="22">
        <v>706.56</v>
      </c>
      <c r="H19" s="22">
        <v>706.56</v>
      </c>
      <c r="I19" s="22">
        <v>0</v>
      </c>
      <c r="J19" s="22">
        <v>0</v>
      </c>
      <c r="K19" s="22">
        <v>0</v>
      </c>
      <c r="L19" s="28" t="str">
        <f t="shared" si="0"/>
        <v>03.2022</v>
      </c>
      <c r="M19" s="2"/>
      <c r="N19" s="2"/>
      <c r="O19" s="2"/>
      <c r="P19" s="2"/>
    </row>
    <row r="20" spans="2:16" ht="47.25" x14ac:dyDescent="0.25">
      <c r="B20" s="22">
        <v>10</v>
      </c>
      <c r="C20" s="21" t="s">
        <v>214</v>
      </c>
      <c r="D20" s="28" t="s">
        <v>215</v>
      </c>
      <c r="E20" s="21" t="s">
        <v>22</v>
      </c>
      <c r="F20" s="21" t="s">
        <v>20</v>
      </c>
      <c r="G20" s="22">
        <v>706.56</v>
      </c>
      <c r="H20" s="22">
        <v>706.56</v>
      </c>
      <c r="I20" s="22">
        <v>0</v>
      </c>
      <c r="J20" s="22">
        <v>0</v>
      </c>
      <c r="K20" s="22">
        <v>0</v>
      </c>
      <c r="L20" s="28" t="str">
        <f t="shared" si="0"/>
        <v>03.2022</v>
      </c>
      <c r="M20" s="2"/>
      <c r="N20" s="2"/>
      <c r="O20" s="2"/>
      <c r="P20" s="2"/>
    </row>
    <row r="21" spans="2:16" ht="47.25" x14ac:dyDescent="0.25">
      <c r="B21" s="22">
        <v>11</v>
      </c>
      <c r="C21" s="21" t="s">
        <v>216</v>
      </c>
      <c r="D21" s="28" t="s">
        <v>217</v>
      </c>
      <c r="E21" s="21" t="s">
        <v>22</v>
      </c>
      <c r="F21" s="21" t="s">
        <v>20</v>
      </c>
      <c r="G21" s="22">
        <v>706.56</v>
      </c>
      <c r="H21" s="22">
        <v>706.56</v>
      </c>
      <c r="I21" s="22">
        <v>0</v>
      </c>
      <c r="J21" s="22">
        <v>0</v>
      </c>
      <c r="K21" s="22">
        <v>0</v>
      </c>
      <c r="L21" s="28" t="str">
        <f t="shared" si="0"/>
        <v>03.2022</v>
      </c>
      <c r="M21" s="2"/>
      <c r="N21" s="2"/>
      <c r="O21" s="2"/>
      <c r="P21" s="2"/>
    </row>
    <row r="22" spans="2:16" ht="47.25" x14ac:dyDescent="0.25">
      <c r="B22" s="22">
        <v>12</v>
      </c>
      <c r="C22" s="21" t="s">
        <v>218</v>
      </c>
      <c r="D22" s="28" t="s">
        <v>219</v>
      </c>
      <c r="E22" s="21" t="s">
        <v>22</v>
      </c>
      <c r="F22" s="21" t="s">
        <v>20</v>
      </c>
      <c r="G22" s="22">
        <v>821.76</v>
      </c>
      <c r="H22" s="22">
        <v>821.76</v>
      </c>
      <c r="I22" s="22">
        <v>0</v>
      </c>
      <c r="J22" s="22">
        <v>0</v>
      </c>
      <c r="K22" s="22">
        <v>0</v>
      </c>
      <c r="L22" s="28" t="str">
        <f t="shared" si="0"/>
        <v>03.2022</v>
      </c>
      <c r="M22" s="2"/>
      <c r="N22" s="2"/>
      <c r="O22" s="2"/>
      <c r="P22" s="2"/>
    </row>
    <row r="23" spans="2:16" ht="47.25" x14ac:dyDescent="0.25">
      <c r="B23" s="22">
        <v>13</v>
      </c>
      <c r="C23" s="21" t="s">
        <v>220</v>
      </c>
      <c r="D23" s="28" t="s">
        <v>221</v>
      </c>
      <c r="E23" s="21" t="s">
        <v>22</v>
      </c>
      <c r="F23" s="21" t="s">
        <v>20</v>
      </c>
      <c r="G23" s="22">
        <v>821.76</v>
      </c>
      <c r="H23" s="22">
        <v>821.76</v>
      </c>
      <c r="I23" s="22">
        <v>0</v>
      </c>
      <c r="J23" s="22">
        <v>0</v>
      </c>
      <c r="K23" s="22">
        <v>0</v>
      </c>
      <c r="L23" s="28" t="str">
        <f t="shared" si="0"/>
        <v>03.2022</v>
      </c>
      <c r="M23" s="2"/>
      <c r="N23" s="2"/>
      <c r="O23" s="2"/>
      <c r="P23" s="2"/>
    </row>
    <row r="24" spans="2:16" ht="47.25" x14ac:dyDescent="0.25">
      <c r="B24" s="22">
        <v>14</v>
      </c>
      <c r="C24" s="21" t="s">
        <v>222</v>
      </c>
      <c r="D24" s="28" t="s">
        <v>223</v>
      </c>
      <c r="E24" s="21" t="s">
        <v>22</v>
      </c>
      <c r="F24" s="21" t="s">
        <v>20</v>
      </c>
      <c r="G24" s="22">
        <v>706.56</v>
      </c>
      <c r="H24" s="22">
        <v>706.56</v>
      </c>
      <c r="I24" s="22">
        <v>0</v>
      </c>
      <c r="J24" s="22">
        <v>0</v>
      </c>
      <c r="K24" s="22">
        <v>0</v>
      </c>
      <c r="L24" s="28" t="str">
        <f t="shared" si="0"/>
        <v>03.2022</v>
      </c>
      <c r="M24" s="2"/>
      <c r="N24" s="2"/>
      <c r="O24" s="2"/>
      <c r="P24" s="2"/>
    </row>
    <row r="25" spans="2:16" ht="47.25" x14ac:dyDescent="0.25">
      <c r="B25" s="22">
        <v>15</v>
      </c>
      <c r="C25" s="21" t="s">
        <v>224</v>
      </c>
      <c r="D25" s="28" t="s">
        <v>225</v>
      </c>
      <c r="E25" s="21" t="s">
        <v>22</v>
      </c>
      <c r="F25" s="21" t="s">
        <v>20</v>
      </c>
      <c r="G25" s="22">
        <v>706.56</v>
      </c>
      <c r="H25" s="22">
        <v>706.56</v>
      </c>
      <c r="I25" s="22">
        <v>0</v>
      </c>
      <c r="J25" s="22">
        <v>0</v>
      </c>
      <c r="K25" s="22">
        <v>0</v>
      </c>
      <c r="L25" s="28" t="str">
        <f t="shared" si="0"/>
        <v>03.2022</v>
      </c>
      <c r="M25" s="2"/>
      <c r="N25" s="2"/>
      <c r="O25" s="2"/>
      <c r="P25" s="2"/>
    </row>
    <row r="26" spans="2:16" ht="47.25" x14ac:dyDescent="0.25">
      <c r="B26" s="22">
        <v>16</v>
      </c>
      <c r="C26" s="21" t="s">
        <v>226</v>
      </c>
      <c r="D26" s="28" t="s">
        <v>227</v>
      </c>
      <c r="E26" s="21" t="s">
        <v>22</v>
      </c>
      <c r="F26" s="21" t="s">
        <v>20</v>
      </c>
      <c r="G26" s="22">
        <v>821.76</v>
      </c>
      <c r="H26" s="22">
        <v>821.76</v>
      </c>
      <c r="I26" s="22">
        <v>0</v>
      </c>
      <c r="J26" s="22">
        <v>0</v>
      </c>
      <c r="K26" s="22">
        <v>0</v>
      </c>
      <c r="L26" s="28" t="str">
        <f t="shared" si="0"/>
        <v>03.2022</v>
      </c>
      <c r="M26" s="2"/>
      <c r="N26" s="2"/>
      <c r="O26" s="2"/>
      <c r="P26" s="2"/>
    </row>
    <row r="27" spans="2:16" ht="47.25" x14ac:dyDescent="0.25">
      <c r="B27" s="22">
        <v>17</v>
      </c>
      <c r="C27" s="21" t="s">
        <v>228</v>
      </c>
      <c r="D27" s="28" t="s">
        <v>229</v>
      </c>
      <c r="E27" s="21" t="s">
        <v>22</v>
      </c>
      <c r="F27" s="21" t="s">
        <v>20</v>
      </c>
      <c r="G27" s="22">
        <v>821.76</v>
      </c>
      <c r="H27" s="22">
        <v>821.76</v>
      </c>
      <c r="I27" s="22">
        <v>0</v>
      </c>
      <c r="J27" s="22">
        <v>0</v>
      </c>
      <c r="K27" s="22">
        <v>0</v>
      </c>
      <c r="L27" s="28" t="str">
        <f t="shared" si="0"/>
        <v>03.2022</v>
      </c>
      <c r="M27" s="2"/>
      <c r="N27" s="2"/>
      <c r="O27" s="2"/>
      <c r="P27" s="2"/>
    </row>
    <row r="28" spans="2:16" ht="47.25" x14ac:dyDescent="0.25">
      <c r="B28" s="22">
        <v>18</v>
      </c>
      <c r="C28" s="21" t="s">
        <v>230</v>
      </c>
      <c r="D28" s="28" t="s">
        <v>231</v>
      </c>
      <c r="E28" s="21" t="s">
        <v>22</v>
      </c>
      <c r="F28" s="21" t="s">
        <v>20</v>
      </c>
      <c r="G28" s="22">
        <v>706.56</v>
      </c>
      <c r="H28" s="22">
        <v>706.56</v>
      </c>
      <c r="I28" s="22">
        <v>0</v>
      </c>
      <c r="J28" s="22">
        <v>0</v>
      </c>
      <c r="K28" s="22">
        <v>0</v>
      </c>
      <c r="L28" s="28" t="str">
        <f t="shared" si="0"/>
        <v>03.2022</v>
      </c>
      <c r="M28" s="2"/>
      <c r="N28" s="2"/>
      <c r="O28" s="2"/>
      <c r="P28" s="2"/>
    </row>
    <row r="29" spans="2:16" ht="47.25" x14ac:dyDescent="0.25">
      <c r="B29" s="22">
        <v>19</v>
      </c>
      <c r="C29" s="21" t="s">
        <v>232</v>
      </c>
      <c r="D29" s="28" t="s">
        <v>233</v>
      </c>
      <c r="E29" s="21" t="s">
        <v>22</v>
      </c>
      <c r="F29" s="21" t="s">
        <v>20</v>
      </c>
      <c r="G29" s="22">
        <v>706.56</v>
      </c>
      <c r="H29" s="22">
        <v>706.56</v>
      </c>
      <c r="I29" s="22">
        <v>0</v>
      </c>
      <c r="J29" s="22">
        <v>0</v>
      </c>
      <c r="K29" s="22">
        <v>0</v>
      </c>
      <c r="L29" s="28" t="str">
        <f t="shared" si="0"/>
        <v>03.2022</v>
      </c>
      <c r="M29" s="2"/>
      <c r="N29" s="2"/>
      <c r="O29" s="2"/>
      <c r="P29" s="2"/>
    </row>
    <row r="30" spans="2:16" ht="47.25" x14ac:dyDescent="0.25">
      <c r="B30" s="22">
        <v>20</v>
      </c>
      <c r="C30" s="21" t="s">
        <v>234</v>
      </c>
      <c r="D30" s="28" t="s">
        <v>235</v>
      </c>
      <c r="E30" s="21" t="s">
        <v>22</v>
      </c>
      <c r="F30" s="21" t="s">
        <v>20</v>
      </c>
      <c r="G30" s="22">
        <v>706.56</v>
      </c>
      <c r="H30" s="22">
        <v>706.56</v>
      </c>
      <c r="I30" s="22">
        <v>0</v>
      </c>
      <c r="J30" s="22">
        <v>0</v>
      </c>
      <c r="K30" s="22">
        <v>0</v>
      </c>
      <c r="L30" s="28" t="str">
        <f t="shared" si="0"/>
        <v>03.2022</v>
      </c>
      <c r="M30" s="2"/>
      <c r="N30" s="2"/>
      <c r="O30" s="2"/>
      <c r="P30" s="2"/>
    </row>
    <row r="31" spans="2:16" ht="47.25" x14ac:dyDescent="0.25">
      <c r="B31" s="22">
        <v>21</v>
      </c>
      <c r="C31" s="21" t="s">
        <v>236</v>
      </c>
      <c r="D31" s="28" t="s">
        <v>237</v>
      </c>
      <c r="E31" s="21" t="s">
        <v>22</v>
      </c>
      <c r="F31" s="21" t="s">
        <v>20</v>
      </c>
      <c r="G31" s="22">
        <v>706.56</v>
      </c>
      <c r="H31" s="22">
        <v>706.56</v>
      </c>
      <c r="I31" s="22">
        <v>0</v>
      </c>
      <c r="J31" s="22">
        <v>0</v>
      </c>
      <c r="K31" s="22">
        <v>0</v>
      </c>
      <c r="L31" s="28" t="str">
        <f t="shared" si="0"/>
        <v>03.2022</v>
      </c>
      <c r="M31" s="2"/>
      <c r="N31" s="2"/>
      <c r="O31" s="2"/>
      <c r="P31" s="2"/>
    </row>
    <row r="32" spans="2:16" ht="47.25" x14ac:dyDescent="0.25">
      <c r="B32" s="22">
        <v>22</v>
      </c>
      <c r="C32" s="21" t="s">
        <v>238</v>
      </c>
      <c r="D32" s="28" t="s">
        <v>239</v>
      </c>
      <c r="E32" s="21" t="s">
        <v>22</v>
      </c>
      <c r="F32" s="21" t="s">
        <v>20</v>
      </c>
      <c r="G32" s="22">
        <v>706.56</v>
      </c>
      <c r="H32" s="22">
        <v>706.56</v>
      </c>
      <c r="I32" s="22">
        <v>0</v>
      </c>
      <c r="J32" s="22">
        <v>0</v>
      </c>
      <c r="K32" s="22">
        <v>0</v>
      </c>
      <c r="L32" s="28" t="str">
        <f t="shared" si="0"/>
        <v>03.2022</v>
      </c>
      <c r="M32" s="2"/>
      <c r="N32" s="2"/>
      <c r="O32" s="2"/>
      <c r="P32" s="2"/>
    </row>
    <row r="33" spans="2:16" ht="47.25" x14ac:dyDescent="0.25">
      <c r="B33" s="22">
        <v>23</v>
      </c>
      <c r="C33" s="21" t="s">
        <v>240</v>
      </c>
      <c r="D33" s="28" t="s">
        <v>241</v>
      </c>
      <c r="E33" s="21" t="s">
        <v>22</v>
      </c>
      <c r="F33" s="21" t="s">
        <v>20</v>
      </c>
      <c r="G33" s="22">
        <v>940.8</v>
      </c>
      <c r="H33" s="22">
        <v>940.8</v>
      </c>
      <c r="I33" s="22">
        <v>0</v>
      </c>
      <c r="J33" s="22">
        <v>0</v>
      </c>
      <c r="K33" s="22">
        <v>0</v>
      </c>
      <c r="L33" s="28" t="str">
        <f t="shared" si="0"/>
        <v>03.2022</v>
      </c>
      <c r="M33" s="2"/>
      <c r="N33" s="2"/>
      <c r="O33" s="2"/>
      <c r="P33" s="2"/>
    </row>
    <row r="34" spans="2:16" ht="15.75" x14ac:dyDescent="0.25">
      <c r="B34" s="56" t="s">
        <v>64</v>
      </c>
      <c r="C34" s="57"/>
      <c r="D34" s="28"/>
      <c r="E34" s="21"/>
      <c r="F34" s="21"/>
      <c r="G34" s="35">
        <v>19299.84</v>
      </c>
      <c r="H34" s="35">
        <v>19299.84</v>
      </c>
      <c r="I34" s="22">
        <v>0</v>
      </c>
      <c r="J34" s="22">
        <v>0</v>
      </c>
      <c r="K34" s="22">
        <v>0</v>
      </c>
      <c r="L34" s="54" t="s">
        <v>242</v>
      </c>
      <c r="M34" s="2"/>
      <c r="N34" s="2"/>
      <c r="O34" s="2"/>
      <c r="P34" s="2"/>
    </row>
    <row r="35" spans="2:16" ht="15.75" x14ac:dyDescent="0.25">
      <c r="B35" s="22"/>
      <c r="C35" s="21"/>
      <c r="D35" s="28"/>
      <c r="E35" s="21"/>
      <c r="F35" s="21"/>
      <c r="G35" s="22"/>
      <c r="H35" s="22"/>
      <c r="I35" s="22"/>
      <c r="J35" s="22"/>
      <c r="K35" s="22"/>
      <c r="L35" s="28"/>
      <c r="M35" s="2"/>
      <c r="N35" s="2"/>
      <c r="O35" s="2"/>
      <c r="P35" s="2"/>
    </row>
    <row r="36" spans="2:16" ht="15.75" x14ac:dyDescent="0.25">
      <c r="B36" s="22"/>
      <c r="C36" s="21"/>
      <c r="D36" s="28"/>
      <c r="E36" s="21"/>
      <c r="F36" s="21"/>
      <c r="G36" s="22"/>
      <c r="H36" s="22"/>
      <c r="I36" s="22"/>
      <c r="J36" s="22"/>
      <c r="K36" s="22"/>
      <c r="L36" s="28"/>
      <c r="M36" s="2"/>
      <c r="N36" s="2"/>
      <c r="O36" s="2"/>
      <c r="P36" s="2"/>
    </row>
    <row r="37" spans="2:16" ht="15.75" x14ac:dyDescent="0.25">
      <c r="B37" s="22"/>
      <c r="C37" s="21"/>
      <c r="D37" s="28"/>
      <c r="E37" s="21"/>
      <c r="F37" s="21"/>
      <c r="G37" s="22"/>
      <c r="H37" s="22"/>
      <c r="I37" s="22"/>
      <c r="J37" s="22"/>
      <c r="K37" s="22"/>
      <c r="L37" s="28"/>
    </row>
    <row r="38" spans="2:16" ht="15.75" x14ac:dyDescent="0.25">
      <c r="B38" s="22" t="s">
        <v>66</v>
      </c>
      <c r="C38" s="21"/>
      <c r="D38" s="28"/>
      <c r="E38" s="21"/>
      <c r="F38" s="21"/>
      <c r="G38" s="22"/>
      <c r="H38" s="22"/>
      <c r="I38" s="22"/>
      <c r="J38" s="22"/>
      <c r="K38" s="22"/>
      <c r="L38" s="28"/>
    </row>
    <row r="39" spans="2:16" ht="15.75" x14ac:dyDescent="0.25">
      <c r="B39" s="22"/>
      <c r="C39" s="21"/>
      <c r="D39" s="28"/>
      <c r="E39" s="21"/>
      <c r="F39" s="21"/>
      <c r="G39" s="22"/>
      <c r="H39" s="22"/>
      <c r="I39" s="22"/>
      <c r="J39" s="22"/>
      <c r="K39" s="22"/>
      <c r="L39" s="28"/>
    </row>
    <row r="40" spans="2:16" ht="15.75" x14ac:dyDescent="0.25">
      <c r="B40" s="22"/>
      <c r="C40" s="21"/>
      <c r="D40" s="28"/>
      <c r="E40" s="21"/>
      <c r="F40" s="21"/>
      <c r="G40" s="22"/>
      <c r="H40" s="22"/>
      <c r="I40" s="22"/>
      <c r="J40" s="22"/>
      <c r="K40" s="22"/>
      <c r="L40" s="28"/>
    </row>
    <row r="41" spans="2:16" ht="15.75" x14ac:dyDescent="0.25">
      <c r="B41" s="22"/>
      <c r="C41" s="21"/>
      <c r="D41" s="28"/>
      <c r="E41" s="21"/>
      <c r="F41" s="21"/>
      <c r="G41" s="22"/>
      <c r="H41" s="22"/>
      <c r="I41" s="22"/>
      <c r="J41" s="22"/>
      <c r="K41" s="22"/>
      <c r="L41" s="28"/>
    </row>
    <row r="42" spans="2:16" ht="15.75" x14ac:dyDescent="0.25">
      <c r="B42" s="22"/>
      <c r="C42" s="21"/>
      <c r="D42" s="28"/>
      <c r="E42" s="21"/>
      <c r="F42" s="21"/>
      <c r="G42" s="22"/>
      <c r="H42" s="22"/>
      <c r="I42" s="22"/>
      <c r="J42" s="22"/>
      <c r="K42" s="22"/>
      <c r="L42" s="28"/>
    </row>
    <row r="43" spans="2:16" ht="15.75" x14ac:dyDescent="0.25">
      <c r="B43" s="111" t="s">
        <v>68</v>
      </c>
      <c r="C43" s="114"/>
      <c r="D43" s="114"/>
      <c r="E43" s="112"/>
      <c r="F43" s="22"/>
      <c r="G43" s="22"/>
      <c r="H43" s="22"/>
      <c r="I43" s="22"/>
      <c r="J43" s="22"/>
      <c r="K43" s="22"/>
      <c r="L43" s="28"/>
    </row>
    <row r="44" spans="2:16" ht="15.75" x14ac:dyDescent="0.2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8"/>
    </row>
    <row r="45" spans="2:16" ht="15.75" x14ac:dyDescent="0.2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8"/>
    </row>
    <row r="46" spans="2:16" ht="15.75" x14ac:dyDescent="0.2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8"/>
    </row>
    <row r="47" spans="2:16" ht="15.75" x14ac:dyDescent="0.2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8"/>
    </row>
    <row r="48" spans="2:16" ht="15.75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8"/>
    </row>
  </sheetData>
  <mergeCells count="17">
    <mergeCell ref="B43:E43"/>
    <mergeCell ref="L7:L9"/>
    <mergeCell ref="D8:D9"/>
    <mergeCell ref="E8:E9"/>
    <mergeCell ref="H8:H9"/>
    <mergeCell ref="I8:J8"/>
    <mergeCell ref="K8:K9"/>
    <mergeCell ref="K1:L1"/>
    <mergeCell ref="K2:L2"/>
    <mergeCell ref="B4:P4"/>
    <mergeCell ref="A5:Q5"/>
    <mergeCell ref="B7:B9"/>
    <mergeCell ref="C7:C9"/>
    <mergeCell ref="D7:E7"/>
    <mergeCell ref="F7:F9"/>
    <mergeCell ref="G7:G9"/>
    <mergeCell ref="H7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P207"/>
  <sheetViews>
    <sheetView topLeftCell="A34" workbookViewId="0">
      <selection activeCell="A34" sqref="A1:XFD1048576"/>
    </sheetView>
  </sheetViews>
  <sheetFormatPr defaultRowHeight="15" x14ac:dyDescent="0.25"/>
  <cols>
    <col min="1" max="1" width="9.140625" style="139"/>
    <col min="2" max="2" width="19.42578125" style="139" customWidth="1"/>
    <col min="3" max="3" width="11.7109375" style="169" customWidth="1"/>
    <col min="4" max="4" width="13.5703125" style="139" customWidth="1"/>
    <col min="5" max="5" width="16.140625" style="139" customWidth="1"/>
    <col min="6" max="6" width="17.28515625" style="139" customWidth="1"/>
    <col min="7" max="7" width="16.28515625" style="139" customWidth="1"/>
    <col min="8" max="9" width="9.140625" style="139"/>
    <col min="10" max="10" width="11.5703125" style="139" customWidth="1"/>
    <col min="11" max="11" width="17.42578125" style="139" customWidth="1"/>
    <col min="12" max="12" width="2.85546875" style="139" customWidth="1"/>
    <col min="13" max="15" width="9.140625" style="139" hidden="1" customWidth="1"/>
    <col min="16" max="16384" width="9.140625" style="139"/>
  </cols>
  <sheetData>
    <row r="3" spans="1:16" ht="15.75" x14ac:dyDescent="0.25">
      <c r="A3" s="138" t="s">
        <v>55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6" ht="38.25" customHeight="1" x14ac:dyDescent="0.25">
      <c r="A4" s="140" t="s">
        <v>56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1"/>
    </row>
    <row r="6" spans="1:16" ht="15.75" x14ac:dyDescent="0.25">
      <c r="A6" s="142" t="s">
        <v>57</v>
      </c>
      <c r="B6" s="142" t="s">
        <v>0</v>
      </c>
      <c r="C6" s="143" t="s">
        <v>58</v>
      </c>
      <c r="D6" s="144"/>
      <c r="E6" s="142" t="s">
        <v>3</v>
      </c>
      <c r="F6" s="142" t="s">
        <v>4</v>
      </c>
      <c r="G6" s="143" t="s">
        <v>59</v>
      </c>
      <c r="H6" s="145"/>
      <c r="I6" s="145"/>
      <c r="J6" s="144"/>
      <c r="K6" s="142" t="s">
        <v>60</v>
      </c>
      <c r="L6" s="146"/>
      <c r="M6" s="146"/>
      <c r="N6" s="146"/>
      <c r="O6" s="146"/>
    </row>
    <row r="7" spans="1:16" ht="15.75" x14ac:dyDescent="0.25">
      <c r="A7" s="147"/>
      <c r="B7" s="148"/>
      <c r="C7" s="149" t="s">
        <v>1</v>
      </c>
      <c r="D7" s="150" t="s">
        <v>2</v>
      </c>
      <c r="E7" s="148"/>
      <c r="F7" s="148"/>
      <c r="G7" s="150" t="s">
        <v>5</v>
      </c>
      <c r="H7" s="151" t="s">
        <v>6</v>
      </c>
      <c r="I7" s="152"/>
      <c r="J7" s="150" t="s">
        <v>9</v>
      </c>
      <c r="K7" s="147"/>
      <c r="L7" s="153"/>
      <c r="M7" s="153"/>
      <c r="N7" s="153"/>
      <c r="O7" s="153"/>
    </row>
    <row r="8" spans="1:16" ht="47.25" x14ac:dyDescent="0.25">
      <c r="A8" s="154"/>
      <c r="B8" s="155"/>
      <c r="C8" s="156"/>
      <c r="D8" s="155"/>
      <c r="E8" s="155"/>
      <c r="F8" s="155"/>
      <c r="G8" s="154"/>
      <c r="H8" s="29" t="s">
        <v>7</v>
      </c>
      <c r="I8" s="29" t="s">
        <v>8</v>
      </c>
      <c r="J8" s="154"/>
      <c r="K8" s="154"/>
      <c r="L8" s="153"/>
      <c r="M8" s="153"/>
      <c r="N8" s="153"/>
      <c r="O8" s="153"/>
    </row>
    <row r="9" spans="1:16" ht="15.75" x14ac:dyDescent="0.25">
      <c r="A9" s="157">
        <v>1</v>
      </c>
      <c r="B9" s="157">
        <v>2</v>
      </c>
      <c r="C9" s="158">
        <v>3</v>
      </c>
      <c r="D9" s="157">
        <v>4</v>
      </c>
      <c r="E9" s="157">
        <v>5</v>
      </c>
      <c r="F9" s="157">
        <v>6</v>
      </c>
      <c r="G9" s="157">
        <v>7</v>
      </c>
      <c r="H9" s="157">
        <v>8</v>
      </c>
      <c r="I9" s="157">
        <v>9</v>
      </c>
      <c r="J9" s="157">
        <v>10</v>
      </c>
      <c r="K9" s="157">
        <v>11</v>
      </c>
      <c r="L9" s="153"/>
      <c r="M9" s="153"/>
      <c r="N9" s="153"/>
      <c r="O9" s="153"/>
    </row>
    <row r="10" spans="1:16" s="161" customFormat="1" ht="63" x14ac:dyDescent="0.25">
      <c r="A10" s="29">
        <v>1</v>
      </c>
      <c r="B10" s="29" t="s">
        <v>69</v>
      </c>
      <c r="C10" s="33" t="s">
        <v>70</v>
      </c>
      <c r="D10" s="29" t="s">
        <v>71</v>
      </c>
      <c r="E10" s="29" t="s">
        <v>72</v>
      </c>
      <c r="F10" s="135">
        <f>173250/1000</f>
        <v>173.25</v>
      </c>
      <c r="G10" s="135">
        <f>173250/1000</f>
        <v>173.25</v>
      </c>
      <c r="H10" s="135">
        <v>0</v>
      </c>
      <c r="I10" s="135">
        <v>0</v>
      </c>
      <c r="J10" s="135">
        <v>0</v>
      </c>
      <c r="K10" s="159">
        <v>44682</v>
      </c>
      <c r="L10" s="160"/>
      <c r="M10" s="160"/>
      <c r="N10" s="160"/>
      <c r="O10" s="160"/>
    </row>
    <row r="11" spans="1:16" s="161" customFormat="1" ht="63" x14ac:dyDescent="0.25">
      <c r="A11" s="29">
        <f>1+A10</f>
        <v>2</v>
      </c>
      <c r="B11" s="29" t="s">
        <v>69</v>
      </c>
      <c r="C11" s="33" t="s">
        <v>73</v>
      </c>
      <c r="D11" s="29" t="s">
        <v>74</v>
      </c>
      <c r="E11" s="29" t="s">
        <v>72</v>
      </c>
      <c r="F11" s="135">
        <v>500</v>
      </c>
      <c r="G11" s="135">
        <v>500</v>
      </c>
      <c r="H11" s="135">
        <v>0</v>
      </c>
      <c r="I11" s="135">
        <v>0</v>
      </c>
      <c r="J11" s="135">
        <v>0</v>
      </c>
      <c r="K11" s="159">
        <v>44805</v>
      </c>
      <c r="L11" s="160"/>
      <c r="M11" s="160"/>
      <c r="N11" s="160"/>
      <c r="O11" s="160"/>
    </row>
    <row r="12" spans="1:16" s="161" customFormat="1" ht="94.5" x14ac:dyDescent="0.25">
      <c r="A12" s="29">
        <f t="shared" ref="A12:A74" si="0">1+A11</f>
        <v>3</v>
      </c>
      <c r="B12" s="29" t="s">
        <v>69</v>
      </c>
      <c r="C12" s="33" t="s">
        <v>75</v>
      </c>
      <c r="D12" s="29" t="s">
        <v>76</v>
      </c>
      <c r="E12" s="29" t="s">
        <v>72</v>
      </c>
      <c r="F12" s="135">
        <v>150</v>
      </c>
      <c r="G12" s="135">
        <v>150</v>
      </c>
      <c r="H12" s="135">
        <v>0</v>
      </c>
      <c r="I12" s="135">
        <v>0</v>
      </c>
      <c r="J12" s="135">
        <v>0</v>
      </c>
      <c r="K12" s="159">
        <v>44805</v>
      </c>
      <c r="L12" s="160"/>
      <c r="M12" s="160"/>
      <c r="N12" s="160"/>
      <c r="O12" s="160"/>
    </row>
    <row r="13" spans="1:16" s="161" customFormat="1" ht="94.5" x14ac:dyDescent="0.25">
      <c r="A13" s="29">
        <f t="shared" si="0"/>
        <v>4</v>
      </c>
      <c r="B13" s="29" t="s">
        <v>69</v>
      </c>
      <c r="C13" s="33" t="s">
        <v>77</v>
      </c>
      <c r="D13" s="29" t="s">
        <v>22</v>
      </c>
      <c r="E13" s="29" t="s">
        <v>72</v>
      </c>
      <c r="F13" s="135">
        <v>2095.87</v>
      </c>
      <c r="G13" s="135">
        <v>2095.87</v>
      </c>
      <c r="H13" s="135">
        <v>0</v>
      </c>
      <c r="I13" s="135">
        <v>0</v>
      </c>
      <c r="J13" s="135">
        <v>0</v>
      </c>
      <c r="K13" s="159">
        <v>44682</v>
      </c>
      <c r="L13" s="160"/>
      <c r="M13" s="160"/>
      <c r="N13" s="160"/>
      <c r="O13" s="160"/>
    </row>
    <row r="14" spans="1:16" s="161" customFormat="1" ht="63" customHeight="1" x14ac:dyDescent="0.25">
      <c r="A14" s="29">
        <f t="shared" si="0"/>
        <v>5</v>
      </c>
      <c r="B14" s="29" t="s">
        <v>69</v>
      </c>
      <c r="C14" s="162" t="s">
        <v>78</v>
      </c>
      <c r="D14" s="29" t="s">
        <v>79</v>
      </c>
      <c r="E14" s="29" t="s">
        <v>80</v>
      </c>
      <c r="F14" s="135">
        <v>180</v>
      </c>
      <c r="G14" s="135">
        <v>180</v>
      </c>
      <c r="H14" s="135">
        <v>0</v>
      </c>
      <c r="I14" s="135">
        <v>0</v>
      </c>
      <c r="J14" s="135">
        <v>0</v>
      </c>
      <c r="K14" s="38">
        <v>44562</v>
      </c>
      <c r="L14" s="160"/>
      <c r="M14" s="160"/>
      <c r="N14" s="160"/>
      <c r="O14" s="160"/>
    </row>
    <row r="15" spans="1:16" s="161" customFormat="1" ht="47.25" x14ac:dyDescent="0.25">
      <c r="A15" s="29">
        <f t="shared" si="0"/>
        <v>6</v>
      </c>
      <c r="B15" s="29" t="s">
        <v>69</v>
      </c>
      <c r="C15" s="163"/>
      <c r="D15" s="29" t="s">
        <v>81</v>
      </c>
      <c r="E15" s="29" t="s">
        <v>80</v>
      </c>
      <c r="F15" s="30">
        <v>209.7</v>
      </c>
      <c r="G15" s="135">
        <v>209.7</v>
      </c>
      <c r="H15" s="135">
        <v>0</v>
      </c>
      <c r="I15" s="135">
        <v>0</v>
      </c>
      <c r="J15" s="135">
        <v>0</v>
      </c>
      <c r="K15" s="38">
        <v>44713</v>
      </c>
      <c r="L15" s="160"/>
      <c r="M15" s="160"/>
      <c r="N15" s="160"/>
      <c r="O15" s="160"/>
    </row>
    <row r="16" spans="1:16" s="161" customFormat="1" ht="31.5" x14ac:dyDescent="0.25">
      <c r="A16" s="29">
        <f t="shared" si="0"/>
        <v>7</v>
      </c>
      <c r="B16" s="29" t="s">
        <v>69</v>
      </c>
      <c r="C16" s="163"/>
      <c r="D16" s="31" t="s">
        <v>82</v>
      </c>
      <c r="E16" s="29" t="s">
        <v>80</v>
      </c>
      <c r="F16" s="135">
        <v>60</v>
      </c>
      <c r="G16" s="135">
        <v>60</v>
      </c>
      <c r="H16" s="135">
        <v>0</v>
      </c>
      <c r="I16" s="135">
        <v>0</v>
      </c>
      <c r="J16" s="135">
        <v>0</v>
      </c>
      <c r="K16" s="38">
        <v>44713</v>
      </c>
      <c r="L16" s="160"/>
      <c r="M16" s="160"/>
      <c r="N16" s="160"/>
      <c r="O16" s="160"/>
    </row>
    <row r="17" spans="1:15" s="161" customFormat="1" ht="63" x14ac:dyDescent="0.25">
      <c r="A17" s="29">
        <f t="shared" si="0"/>
        <v>8</v>
      </c>
      <c r="B17" s="29" t="s">
        <v>69</v>
      </c>
      <c r="C17" s="163"/>
      <c r="D17" s="31" t="s">
        <v>83</v>
      </c>
      <c r="E17" s="29" t="s">
        <v>80</v>
      </c>
      <c r="F17" s="135">
        <v>100</v>
      </c>
      <c r="G17" s="135">
        <v>100</v>
      </c>
      <c r="H17" s="135">
        <v>0</v>
      </c>
      <c r="I17" s="135">
        <v>0</v>
      </c>
      <c r="J17" s="135">
        <v>0</v>
      </c>
      <c r="K17" s="38">
        <v>44713</v>
      </c>
      <c r="L17" s="160"/>
      <c r="M17" s="160"/>
      <c r="N17" s="160"/>
      <c r="O17" s="160"/>
    </row>
    <row r="18" spans="1:15" s="161" customFormat="1" ht="31.5" x14ac:dyDescent="0.25">
      <c r="A18" s="29">
        <f t="shared" si="0"/>
        <v>9</v>
      </c>
      <c r="B18" s="29" t="s">
        <v>69</v>
      </c>
      <c r="C18" s="163"/>
      <c r="D18" s="31" t="s">
        <v>84</v>
      </c>
      <c r="E18" s="29" t="s">
        <v>80</v>
      </c>
      <c r="F18" s="135">
        <v>150</v>
      </c>
      <c r="G18" s="135">
        <v>150</v>
      </c>
      <c r="H18" s="135">
        <v>0</v>
      </c>
      <c r="I18" s="135">
        <v>0</v>
      </c>
      <c r="J18" s="135">
        <v>0</v>
      </c>
      <c r="K18" s="38">
        <v>44713</v>
      </c>
      <c r="L18" s="160"/>
      <c r="M18" s="160"/>
      <c r="N18" s="160"/>
      <c r="O18" s="160"/>
    </row>
    <row r="19" spans="1:15" s="161" customFormat="1" ht="63" x14ac:dyDescent="0.25">
      <c r="A19" s="29">
        <f t="shared" si="0"/>
        <v>10</v>
      </c>
      <c r="B19" s="29" t="s">
        <v>69</v>
      </c>
      <c r="C19" s="163"/>
      <c r="D19" s="31" t="s">
        <v>85</v>
      </c>
      <c r="E19" s="29" t="s">
        <v>80</v>
      </c>
      <c r="F19" s="30">
        <v>144.03</v>
      </c>
      <c r="G19" s="135">
        <v>144.03</v>
      </c>
      <c r="H19" s="135">
        <v>0</v>
      </c>
      <c r="I19" s="135">
        <v>0</v>
      </c>
      <c r="J19" s="135">
        <v>0</v>
      </c>
      <c r="K19" s="38">
        <v>44562</v>
      </c>
      <c r="L19" s="160"/>
      <c r="M19" s="160"/>
      <c r="N19" s="160"/>
      <c r="O19" s="160"/>
    </row>
    <row r="20" spans="1:15" s="161" customFormat="1" ht="63" x14ac:dyDescent="0.25">
      <c r="A20" s="29">
        <f t="shared" si="0"/>
        <v>11</v>
      </c>
      <c r="B20" s="29" t="s">
        <v>69</v>
      </c>
      <c r="C20" s="163"/>
      <c r="D20" s="31" t="s">
        <v>86</v>
      </c>
      <c r="E20" s="29" t="s">
        <v>80</v>
      </c>
      <c r="F20" s="30">
        <v>45.03</v>
      </c>
      <c r="G20" s="135">
        <v>45.03</v>
      </c>
      <c r="H20" s="135">
        <v>0</v>
      </c>
      <c r="I20" s="135">
        <v>0</v>
      </c>
      <c r="J20" s="135">
        <v>0</v>
      </c>
      <c r="K20" s="38">
        <v>44774</v>
      </c>
      <c r="L20" s="160"/>
      <c r="M20" s="160"/>
      <c r="N20" s="160"/>
      <c r="O20" s="160"/>
    </row>
    <row r="21" spans="1:15" s="161" customFormat="1" ht="94.5" x14ac:dyDescent="0.25">
      <c r="A21" s="29">
        <f t="shared" si="0"/>
        <v>12</v>
      </c>
      <c r="B21" s="29" t="s">
        <v>69</v>
      </c>
      <c r="C21" s="163"/>
      <c r="D21" s="31" t="s">
        <v>87</v>
      </c>
      <c r="E21" s="29" t="s">
        <v>80</v>
      </c>
      <c r="F21" s="30">
        <v>15.9</v>
      </c>
      <c r="G21" s="135">
        <v>15.9</v>
      </c>
      <c r="H21" s="135">
        <v>0</v>
      </c>
      <c r="I21" s="135">
        <v>0</v>
      </c>
      <c r="J21" s="135">
        <v>0</v>
      </c>
      <c r="K21" s="38">
        <v>44682</v>
      </c>
      <c r="L21" s="160"/>
      <c r="M21" s="160"/>
      <c r="N21" s="160"/>
      <c r="O21" s="160"/>
    </row>
    <row r="22" spans="1:15" s="161" customFormat="1" ht="31.5" x14ac:dyDescent="0.25">
      <c r="A22" s="29">
        <f t="shared" si="0"/>
        <v>13</v>
      </c>
      <c r="B22" s="29" t="s">
        <v>69</v>
      </c>
      <c r="C22" s="163"/>
      <c r="D22" s="31" t="s">
        <v>88</v>
      </c>
      <c r="E22" s="29" t="s">
        <v>80</v>
      </c>
      <c r="F22" s="30">
        <v>147.84</v>
      </c>
      <c r="G22" s="135">
        <v>147.84</v>
      </c>
      <c r="H22" s="135">
        <v>0</v>
      </c>
      <c r="I22" s="135">
        <v>0</v>
      </c>
      <c r="J22" s="135">
        <v>0</v>
      </c>
      <c r="K22" s="38">
        <v>44593</v>
      </c>
      <c r="L22" s="160"/>
      <c r="M22" s="160"/>
      <c r="N22" s="160"/>
      <c r="O22" s="160"/>
    </row>
    <row r="23" spans="1:15" s="161" customFormat="1" ht="78.75" x14ac:dyDescent="0.25">
      <c r="A23" s="29">
        <f t="shared" si="0"/>
        <v>14</v>
      </c>
      <c r="B23" s="29" t="s">
        <v>69</v>
      </c>
      <c r="C23" s="163"/>
      <c r="D23" s="31" t="s">
        <v>89</v>
      </c>
      <c r="E23" s="29" t="s">
        <v>80</v>
      </c>
      <c r="F23" s="30">
        <v>18.79</v>
      </c>
      <c r="G23" s="135">
        <v>18.79</v>
      </c>
      <c r="H23" s="135">
        <v>0</v>
      </c>
      <c r="I23" s="135">
        <v>0</v>
      </c>
      <c r="J23" s="135">
        <v>0</v>
      </c>
      <c r="K23" s="38">
        <v>44682</v>
      </c>
      <c r="L23" s="160"/>
      <c r="M23" s="160"/>
      <c r="N23" s="160"/>
      <c r="O23" s="160"/>
    </row>
    <row r="24" spans="1:15" s="161" customFormat="1" ht="63" x14ac:dyDescent="0.25">
      <c r="A24" s="29">
        <f t="shared" si="0"/>
        <v>15</v>
      </c>
      <c r="B24" s="29" t="s">
        <v>69</v>
      </c>
      <c r="C24" s="163"/>
      <c r="D24" s="31" t="s">
        <v>90</v>
      </c>
      <c r="E24" s="29" t="s">
        <v>80</v>
      </c>
      <c r="F24" s="30">
        <v>20.81</v>
      </c>
      <c r="G24" s="135">
        <v>20.81</v>
      </c>
      <c r="H24" s="135">
        <v>0</v>
      </c>
      <c r="I24" s="135">
        <v>0</v>
      </c>
      <c r="J24" s="135">
        <v>0</v>
      </c>
      <c r="K24" s="38">
        <v>44562</v>
      </c>
      <c r="L24" s="160"/>
      <c r="M24" s="160"/>
      <c r="N24" s="160"/>
      <c r="O24" s="160"/>
    </row>
    <row r="25" spans="1:15" s="161" customFormat="1" ht="31.5" x14ac:dyDescent="0.25">
      <c r="A25" s="29">
        <f t="shared" si="0"/>
        <v>16</v>
      </c>
      <c r="B25" s="29" t="s">
        <v>69</v>
      </c>
      <c r="C25" s="163"/>
      <c r="D25" s="31" t="s">
        <v>91</v>
      </c>
      <c r="E25" s="29" t="s">
        <v>80</v>
      </c>
      <c r="F25" s="30">
        <v>63.35</v>
      </c>
      <c r="G25" s="135">
        <v>63.35</v>
      </c>
      <c r="H25" s="135">
        <v>0</v>
      </c>
      <c r="I25" s="135">
        <v>0</v>
      </c>
      <c r="J25" s="135">
        <v>0</v>
      </c>
      <c r="K25" s="38">
        <v>44805</v>
      </c>
      <c r="L25" s="160"/>
      <c r="M25" s="160"/>
      <c r="N25" s="160"/>
      <c r="O25" s="160"/>
    </row>
    <row r="26" spans="1:15" s="161" customFormat="1" ht="31.5" x14ac:dyDescent="0.25">
      <c r="A26" s="29">
        <f t="shared" si="0"/>
        <v>17</v>
      </c>
      <c r="B26" s="29" t="s">
        <v>69</v>
      </c>
      <c r="C26" s="163"/>
      <c r="D26" s="31" t="s">
        <v>92</v>
      </c>
      <c r="E26" s="29" t="s">
        <v>80</v>
      </c>
      <c r="F26" s="30">
        <v>60.18</v>
      </c>
      <c r="G26" s="135">
        <v>60.18</v>
      </c>
      <c r="H26" s="135">
        <v>0</v>
      </c>
      <c r="I26" s="135">
        <v>0</v>
      </c>
      <c r="J26" s="135">
        <v>0</v>
      </c>
      <c r="K26" s="38">
        <v>44593</v>
      </c>
      <c r="L26" s="160"/>
      <c r="M26" s="160"/>
      <c r="N26" s="160"/>
      <c r="O26" s="160"/>
    </row>
    <row r="27" spans="1:15" s="161" customFormat="1" ht="47.25" x14ac:dyDescent="0.25">
      <c r="A27" s="29">
        <f t="shared" si="0"/>
        <v>18</v>
      </c>
      <c r="B27" s="29" t="s">
        <v>69</v>
      </c>
      <c r="C27" s="163"/>
      <c r="D27" s="31" t="s">
        <v>93</v>
      </c>
      <c r="E27" s="29" t="s">
        <v>80</v>
      </c>
      <c r="F27" s="30">
        <v>12.01</v>
      </c>
      <c r="G27" s="135">
        <v>12.01</v>
      </c>
      <c r="H27" s="135">
        <v>0</v>
      </c>
      <c r="I27" s="135">
        <v>0</v>
      </c>
      <c r="J27" s="135">
        <v>0</v>
      </c>
      <c r="K27" s="38">
        <v>44593</v>
      </c>
      <c r="L27" s="160"/>
      <c r="M27" s="160"/>
      <c r="N27" s="160"/>
      <c r="O27" s="160"/>
    </row>
    <row r="28" spans="1:15" s="161" customFormat="1" ht="47.25" x14ac:dyDescent="0.25">
      <c r="A28" s="29">
        <f t="shared" si="0"/>
        <v>19</v>
      </c>
      <c r="B28" s="29" t="s">
        <v>69</v>
      </c>
      <c r="C28" s="163"/>
      <c r="D28" s="31" t="s">
        <v>93</v>
      </c>
      <c r="E28" s="29" t="s">
        <v>80</v>
      </c>
      <c r="F28" s="30">
        <v>49.24</v>
      </c>
      <c r="G28" s="135">
        <v>49.24</v>
      </c>
      <c r="H28" s="135">
        <v>0</v>
      </c>
      <c r="I28" s="135">
        <v>0</v>
      </c>
      <c r="J28" s="135">
        <v>0</v>
      </c>
      <c r="K28" s="38">
        <v>44593</v>
      </c>
      <c r="L28" s="160"/>
      <c r="M28" s="160"/>
      <c r="N28" s="160"/>
      <c r="O28" s="160"/>
    </row>
    <row r="29" spans="1:15" s="161" customFormat="1" ht="31.5" x14ac:dyDescent="0.25">
      <c r="A29" s="29">
        <f t="shared" si="0"/>
        <v>20</v>
      </c>
      <c r="B29" s="29" t="s">
        <v>69</v>
      </c>
      <c r="C29" s="163"/>
      <c r="D29" s="31" t="s">
        <v>92</v>
      </c>
      <c r="E29" s="29" t="s">
        <v>80</v>
      </c>
      <c r="F29" s="30">
        <v>9.83</v>
      </c>
      <c r="G29" s="135">
        <v>9.83</v>
      </c>
      <c r="H29" s="135">
        <v>0</v>
      </c>
      <c r="I29" s="135">
        <v>0</v>
      </c>
      <c r="J29" s="135">
        <v>0</v>
      </c>
      <c r="K29" s="38">
        <v>44593</v>
      </c>
      <c r="L29" s="160"/>
      <c r="M29" s="160"/>
      <c r="N29" s="160"/>
      <c r="O29" s="160"/>
    </row>
    <row r="30" spans="1:15" s="161" customFormat="1" ht="47.25" x14ac:dyDescent="0.25">
      <c r="A30" s="29">
        <f t="shared" si="0"/>
        <v>21</v>
      </c>
      <c r="B30" s="29" t="s">
        <v>69</v>
      </c>
      <c r="C30" s="163"/>
      <c r="D30" s="32" t="s">
        <v>93</v>
      </c>
      <c r="E30" s="29" t="s">
        <v>80</v>
      </c>
      <c r="F30" s="30">
        <v>0.52</v>
      </c>
      <c r="G30" s="135">
        <v>0.52</v>
      </c>
      <c r="H30" s="135">
        <v>0</v>
      </c>
      <c r="I30" s="135">
        <v>0</v>
      </c>
      <c r="J30" s="135">
        <v>0</v>
      </c>
      <c r="K30" s="38">
        <v>44593</v>
      </c>
      <c r="L30" s="160"/>
      <c r="M30" s="160"/>
      <c r="N30" s="160"/>
      <c r="O30" s="160"/>
    </row>
    <row r="31" spans="1:15" s="161" customFormat="1" ht="47.25" x14ac:dyDescent="0.25">
      <c r="A31" s="29">
        <f t="shared" si="0"/>
        <v>22</v>
      </c>
      <c r="B31" s="29" t="s">
        <v>69</v>
      </c>
      <c r="C31" s="163"/>
      <c r="D31" s="32" t="s">
        <v>93</v>
      </c>
      <c r="E31" s="29" t="s">
        <v>80</v>
      </c>
      <c r="F31" s="30">
        <v>2.63</v>
      </c>
      <c r="G31" s="135">
        <v>2.63</v>
      </c>
      <c r="H31" s="135">
        <v>0</v>
      </c>
      <c r="I31" s="135">
        <v>0</v>
      </c>
      <c r="J31" s="135">
        <v>0</v>
      </c>
      <c r="K31" s="38">
        <v>44593</v>
      </c>
      <c r="L31" s="160"/>
      <c r="M31" s="160"/>
      <c r="N31" s="160"/>
      <c r="O31" s="160"/>
    </row>
    <row r="32" spans="1:15" s="161" customFormat="1" ht="31.5" x14ac:dyDescent="0.25">
      <c r="A32" s="29">
        <f t="shared" si="0"/>
        <v>23</v>
      </c>
      <c r="B32" s="29" t="s">
        <v>69</v>
      </c>
      <c r="C32" s="164"/>
      <c r="D32" s="32" t="s">
        <v>92</v>
      </c>
      <c r="E32" s="29" t="s">
        <v>80</v>
      </c>
      <c r="F32" s="30">
        <v>1.49</v>
      </c>
      <c r="G32" s="135">
        <v>1.49</v>
      </c>
      <c r="H32" s="135">
        <v>0</v>
      </c>
      <c r="I32" s="135">
        <v>0</v>
      </c>
      <c r="J32" s="135">
        <v>0</v>
      </c>
      <c r="K32" s="38">
        <v>44593</v>
      </c>
      <c r="L32" s="160"/>
      <c r="M32" s="160"/>
      <c r="N32" s="160"/>
      <c r="O32" s="160"/>
    </row>
    <row r="33" spans="1:15" s="161" customFormat="1" ht="78.75" x14ac:dyDescent="0.25">
      <c r="A33" s="29">
        <f t="shared" si="0"/>
        <v>24</v>
      </c>
      <c r="B33" s="29" t="s">
        <v>69</v>
      </c>
      <c r="C33" s="165" t="s">
        <v>94</v>
      </c>
      <c r="D33" s="33" t="s">
        <v>95</v>
      </c>
      <c r="E33" s="29" t="s">
        <v>80</v>
      </c>
      <c r="F33" s="136">
        <v>100</v>
      </c>
      <c r="G33" s="135">
        <v>100</v>
      </c>
      <c r="H33" s="135">
        <v>0</v>
      </c>
      <c r="I33" s="135">
        <v>0</v>
      </c>
      <c r="J33" s="135">
        <v>0</v>
      </c>
      <c r="K33" s="39">
        <v>44621</v>
      </c>
      <c r="L33" s="160"/>
      <c r="M33" s="160"/>
      <c r="N33" s="160"/>
      <c r="O33" s="160"/>
    </row>
    <row r="34" spans="1:15" s="161" customFormat="1" ht="47.25" x14ac:dyDescent="0.25">
      <c r="A34" s="29">
        <f t="shared" si="0"/>
        <v>25</v>
      </c>
      <c r="B34" s="29" t="s">
        <v>69</v>
      </c>
      <c r="C34" s="166"/>
      <c r="D34" s="33" t="s">
        <v>96</v>
      </c>
      <c r="E34" s="29" t="s">
        <v>80</v>
      </c>
      <c r="F34" s="136">
        <v>302.26</v>
      </c>
      <c r="G34" s="135">
        <v>302.26</v>
      </c>
      <c r="H34" s="135">
        <v>0</v>
      </c>
      <c r="I34" s="135">
        <v>0</v>
      </c>
      <c r="J34" s="135">
        <v>0</v>
      </c>
      <c r="K34" s="39">
        <v>44743</v>
      </c>
      <c r="L34" s="160"/>
      <c r="M34" s="160"/>
      <c r="N34" s="160"/>
      <c r="O34" s="160"/>
    </row>
    <row r="35" spans="1:15" s="161" customFormat="1" ht="63" x14ac:dyDescent="0.25">
      <c r="A35" s="29">
        <f t="shared" si="0"/>
        <v>26</v>
      </c>
      <c r="B35" s="29" t="s">
        <v>69</v>
      </c>
      <c r="C35" s="166"/>
      <c r="D35" s="33" t="s">
        <v>97</v>
      </c>
      <c r="E35" s="29" t="s">
        <v>80</v>
      </c>
      <c r="F35" s="136">
        <v>5.32</v>
      </c>
      <c r="G35" s="135">
        <v>5.32</v>
      </c>
      <c r="H35" s="135">
        <v>0</v>
      </c>
      <c r="I35" s="135">
        <v>0</v>
      </c>
      <c r="J35" s="135">
        <v>0</v>
      </c>
      <c r="K35" s="39">
        <v>44621</v>
      </c>
      <c r="L35" s="160"/>
      <c r="M35" s="160"/>
      <c r="N35" s="160"/>
      <c r="O35" s="160"/>
    </row>
    <row r="36" spans="1:15" s="161" customFormat="1" ht="157.5" x14ac:dyDescent="0.25">
      <c r="A36" s="29">
        <f t="shared" si="0"/>
        <v>27</v>
      </c>
      <c r="B36" s="29" t="s">
        <v>69</v>
      </c>
      <c r="C36" s="166"/>
      <c r="D36" s="33" t="s">
        <v>98</v>
      </c>
      <c r="E36" s="29" t="s">
        <v>80</v>
      </c>
      <c r="F36" s="136">
        <v>10.97</v>
      </c>
      <c r="G36" s="135">
        <v>10.97</v>
      </c>
      <c r="H36" s="135">
        <v>0</v>
      </c>
      <c r="I36" s="135">
        <v>0</v>
      </c>
      <c r="J36" s="135">
        <v>0</v>
      </c>
      <c r="K36" s="39">
        <v>44682</v>
      </c>
      <c r="L36" s="160"/>
      <c r="M36" s="160"/>
      <c r="N36" s="160"/>
      <c r="O36" s="160"/>
    </row>
    <row r="37" spans="1:15" s="161" customFormat="1" ht="47.25" x14ac:dyDescent="0.25">
      <c r="A37" s="29">
        <f t="shared" si="0"/>
        <v>28</v>
      </c>
      <c r="B37" s="29" t="s">
        <v>69</v>
      </c>
      <c r="C37" s="166"/>
      <c r="D37" s="33" t="s">
        <v>99</v>
      </c>
      <c r="E37" s="29" t="s">
        <v>80</v>
      </c>
      <c r="F37" s="136">
        <v>338.25</v>
      </c>
      <c r="G37" s="135">
        <v>338.25</v>
      </c>
      <c r="H37" s="135">
        <v>0</v>
      </c>
      <c r="I37" s="135">
        <v>0</v>
      </c>
      <c r="J37" s="135">
        <v>0</v>
      </c>
      <c r="K37" s="39">
        <v>44562</v>
      </c>
      <c r="L37" s="160"/>
      <c r="M37" s="160"/>
      <c r="N37" s="160"/>
      <c r="O37" s="160"/>
    </row>
    <row r="38" spans="1:15" s="161" customFormat="1" ht="47.25" x14ac:dyDescent="0.25">
      <c r="A38" s="29">
        <f t="shared" si="0"/>
        <v>29</v>
      </c>
      <c r="B38" s="29" t="s">
        <v>69</v>
      </c>
      <c r="C38" s="166"/>
      <c r="D38" s="33" t="s">
        <v>100</v>
      </c>
      <c r="E38" s="29" t="s">
        <v>80</v>
      </c>
      <c r="F38" s="136">
        <v>21.75</v>
      </c>
      <c r="G38" s="135">
        <v>21.75</v>
      </c>
      <c r="H38" s="135">
        <v>0</v>
      </c>
      <c r="I38" s="135">
        <v>0</v>
      </c>
      <c r="J38" s="135">
        <v>0</v>
      </c>
      <c r="K38" s="39">
        <v>44562</v>
      </c>
      <c r="L38" s="160"/>
      <c r="M38" s="160"/>
      <c r="N38" s="160"/>
      <c r="O38" s="160"/>
    </row>
    <row r="39" spans="1:15" s="161" customFormat="1" ht="31.5" x14ac:dyDescent="0.25">
      <c r="A39" s="29">
        <f t="shared" si="0"/>
        <v>30</v>
      </c>
      <c r="B39" s="29" t="s">
        <v>69</v>
      </c>
      <c r="C39" s="166"/>
      <c r="D39" s="33" t="s">
        <v>101</v>
      </c>
      <c r="E39" s="29" t="s">
        <v>80</v>
      </c>
      <c r="F39" s="136">
        <v>54.22</v>
      </c>
      <c r="G39" s="135">
        <v>54.22</v>
      </c>
      <c r="H39" s="135">
        <v>0</v>
      </c>
      <c r="I39" s="135">
        <v>0</v>
      </c>
      <c r="J39" s="135">
        <v>0</v>
      </c>
      <c r="K39" s="39">
        <v>44531</v>
      </c>
      <c r="L39" s="160"/>
      <c r="M39" s="160"/>
      <c r="N39" s="160"/>
      <c r="O39" s="160"/>
    </row>
    <row r="40" spans="1:15" s="161" customFormat="1" ht="47.25" x14ac:dyDescent="0.25">
      <c r="A40" s="29">
        <f t="shared" si="0"/>
        <v>31</v>
      </c>
      <c r="B40" s="29" t="s">
        <v>69</v>
      </c>
      <c r="C40" s="166"/>
      <c r="D40" s="33" t="s">
        <v>102</v>
      </c>
      <c r="E40" s="29" t="s">
        <v>80</v>
      </c>
      <c r="F40" s="136">
        <v>590.5</v>
      </c>
      <c r="G40" s="135">
        <v>590.5</v>
      </c>
      <c r="H40" s="135">
        <v>0</v>
      </c>
      <c r="I40" s="135">
        <v>0</v>
      </c>
      <c r="J40" s="135">
        <v>0</v>
      </c>
      <c r="K40" s="39">
        <v>44562</v>
      </c>
      <c r="L40" s="160"/>
      <c r="M40" s="160"/>
      <c r="N40" s="160"/>
      <c r="O40" s="160"/>
    </row>
    <row r="41" spans="1:15" s="161" customFormat="1" ht="63" x14ac:dyDescent="0.25">
      <c r="A41" s="29">
        <f t="shared" si="0"/>
        <v>32</v>
      </c>
      <c r="B41" s="29" t="s">
        <v>69</v>
      </c>
      <c r="C41" s="166"/>
      <c r="D41" s="33" t="s">
        <v>103</v>
      </c>
      <c r="E41" s="29" t="s">
        <v>80</v>
      </c>
      <c r="F41" s="136">
        <v>323.39999999999998</v>
      </c>
      <c r="G41" s="135">
        <v>323.39999999999998</v>
      </c>
      <c r="H41" s="135">
        <v>0</v>
      </c>
      <c r="I41" s="135">
        <v>0</v>
      </c>
      <c r="J41" s="135">
        <v>0</v>
      </c>
      <c r="K41" s="39">
        <v>44562</v>
      </c>
      <c r="L41" s="160"/>
      <c r="M41" s="160"/>
      <c r="N41" s="160"/>
      <c r="O41" s="160"/>
    </row>
    <row r="42" spans="1:15" s="161" customFormat="1" ht="31.5" x14ac:dyDescent="0.25">
      <c r="A42" s="29">
        <f t="shared" si="0"/>
        <v>33</v>
      </c>
      <c r="B42" s="29" t="s">
        <v>69</v>
      </c>
      <c r="C42" s="166"/>
      <c r="D42" s="33" t="s">
        <v>104</v>
      </c>
      <c r="E42" s="29" t="s">
        <v>80</v>
      </c>
      <c r="F42" s="136">
        <v>597.39</v>
      </c>
      <c r="G42" s="135">
        <v>597.39</v>
      </c>
      <c r="H42" s="135">
        <v>0</v>
      </c>
      <c r="I42" s="135">
        <v>0</v>
      </c>
      <c r="J42" s="135">
        <v>0</v>
      </c>
      <c r="K42" s="39">
        <v>44562</v>
      </c>
      <c r="L42" s="160"/>
      <c r="M42" s="160"/>
      <c r="N42" s="160"/>
      <c r="O42" s="160"/>
    </row>
    <row r="43" spans="1:15" s="161" customFormat="1" ht="78.75" x14ac:dyDescent="0.25">
      <c r="A43" s="29">
        <f t="shared" si="0"/>
        <v>34</v>
      </c>
      <c r="B43" s="29" t="s">
        <v>69</v>
      </c>
      <c r="C43" s="166"/>
      <c r="D43" s="33" t="s">
        <v>105</v>
      </c>
      <c r="E43" s="29" t="s">
        <v>80</v>
      </c>
      <c r="F43" s="136">
        <v>368.71</v>
      </c>
      <c r="G43" s="135">
        <v>368.71</v>
      </c>
      <c r="H43" s="135">
        <v>0</v>
      </c>
      <c r="I43" s="135">
        <v>0</v>
      </c>
      <c r="J43" s="135">
        <v>0</v>
      </c>
      <c r="K43" s="39">
        <v>44562</v>
      </c>
      <c r="L43" s="160"/>
      <c r="M43" s="160"/>
      <c r="N43" s="160"/>
      <c r="O43" s="160"/>
    </row>
    <row r="44" spans="1:15" s="161" customFormat="1" ht="31.5" x14ac:dyDescent="0.25">
      <c r="A44" s="29">
        <f t="shared" si="0"/>
        <v>35</v>
      </c>
      <c r="B44" s="29" t="s">
        <v>69</v>
      </c>
      <c r="C44" s="166"/>
      <c r="D44" s="33" t="s">
        <v>106</v>
      </c>
      <c r="E44" s="29" t="s">
        <v>80</v>
      </c>
      <c r="F44" s="136">
        <v>200.8</v>
      </c>
      <c r="G44" s="135">
        <v>200.8</v>
      </c>
      <c r="H44" s="135">
        <v>0</v>
      </c>
      <c r="I44" s="135">
        <v>0</v>
      </c>
      <c r="J44" s="135">
        <v>0</v>
      </c>
      <c r="K44" s="39">
        <v>44621</v>
      </c>
      <c r="L44" s="160"/>
      <c r="M44" s="160"/>
      <c r="N44" s="160"/>
      <c r="O44" s="160"/>
    </row>
    <row r="45" spans="1:15" s="161" customFormat="1" ht="63" x14ac:dyDescent="0.25">
      <c r="A45" s="29">
        <f t="shared" si="0"/>
        <v>36</v>
      </c>
      <c r="B45" s="29" t="s">
        <v>69</v>
      </c>
      <c r="C45" s="166"/>
      <c r="D45" s="33" t="s">
        <v>107</v>
      </c>
      <c r="E45" s="29" t="s">
        <v>80</v>
      </c>
      <c r="F45" s="136">
        <v>438.82</v>
      </c>
      <c r="G45" s="135">
        <v>438.82</v>
      </c>
      <c r="H45" s="135">
        <v>0</v>
      </c>
      <c r="I45" s="135">
        <v>0</v>
      </c>
      <c r="J45" s="135">
        <v>0</v>
      </c>
      <c r="K45" s="39">
        <v>44682</v>
      </c>
      <c r="L45" s="160"/>
      <c r="M45" s="160"/>
      <c r="N45" s="160"/>
      <c r="O45" s="160"/>
    </row>
    <row r="46" spans="1:15" s="161" customFormat="1" ht="31.5" x14ac:dyDescent="0.25">
      <c r="A46" s="29">
        <f t="shared" si="0"/>
        <v>37</v>
      </c>
      <c r="B46" s="29" t="s">
        <v>69</v>
      </c>
      <c r="C46" s="166"/>
      <c r="D46" s="33" t="s">
        <v>108</v>
      </c>
      <c r="E46" s="29" t="s">
        <v>80</v>
      </c>
      <c r="F46" s="136">
        <v>11.18</v>
      </c>
      <c r="G46" s="135">
        <v>11.18</v>
      </c>
      <c r="H46" s="135">
        <v>0</v>
      </c>
      <c r="I46" s="135">
        <v>0</v>
      </c>
      <c r="J46" s="135">
        <v>0</v>
      </c>
      <c r="K46" s="39">
        <v>44593</v>
      </c>
      <c r="L46" s="160"/>
      <c r="M46" s="160"/>
      <c r="N46" s="160"/>
      <c r="O46" s="160"/>
    </row>
    <row r="47" spans="1:15" s="161" customFormat="1" ht="31.5" x14ac:dyDescent="0.25">
      <c r="A47" s="29">
        <f t="shared" si="0"/>
        <v>38</v>
      </c>
      <c r="B47" s="29" t="s">
        <v>69</v>
      </c>
      <c r="C47" s="166"/>
      <c r="D47" s="33" t="s">
        <v>109</v>
      </c>
      <c r="E47" s="29" t="s">
        <v>80</v>
      </c>
      <c r="F47" s="136">
        <v>195.33</v>
      </c>
      <c r="G47" s="135">
        <v>195.33</v>
      </c>
      <c r="H47" s="135">
        <v>0</v>
      </c>
      <c r="I47" s="135">
        <v>0</v>
      </c>
      <c r="J47" s="135">
        <v>0</v>
      </c>
      <c r="K47" s="39">
        <v>44682</v>
      </c>
      <c r="L47" s="160"/>
      <c r="M47" s="160"/>
      <c r="N47" s="160"/>
      <c r="O47" s="160"/>
    </row>
    <row r="48" spans="1:15" s="161" customFormat="1" ht="31.5" x14ac:dyDescent="0.25">
      <c r="A48" s="29">
        <f t="shared" si="0"/>
        <v>39</v>
      </c>
      <c r="B48" s="29" t="s">
        <v>69</v>
      </c>
      <c r="C48" s="166"/>
      <c r="D48" s="33" t="s">
        <v>110</v>
      </c>
      <c r="E48" s="29" t="s">
        <v>80</v>
      </c>
      <c r="F48" s="136">
        <v>54.72</v>
      </c>
      <c r="G48" s="135">
        <v>54.72</v>
      </c>
      <c r="H48" s="135">
        <v>0</v>
      </c>
      <c r="I48" s="135">
        <v>0</v>
      </c>
      <c r="J48" s="135">
        <v>0</v>
      </c>
      <c r="K48" s="39">
        <v>44562</v>
      </c>
      <c r="L48" s="160"/>
      <c r="M48" s="160"/>
      <c r="N48" s="160"/>
      <c r="O48" s="160"/>
    </row>
    <row r="49" spans="1:15" s="161" customFormat="1" ht="31.5" x14ac:dyDescent="0.25">
      <c r="A49" s="29">
        <f t="shared" si="0"/>
        <v>40</v>
      </c>
      <c r="B49" s="29" t="s">
        <v>69</v>
      </c>
      <c r="C49" s="166"/>
      <c r="D49" s="33" t="s">
        <v>111</v>
      </c>
      <c r="E49" s="29" t="s">
        <v>80</v>
      </c>
      <c r="F49" s="136">
        <v>2.67</v>
      </c>
      <c r="G49" s="135">
        <v>2.67</v>
      </c>
      <c r="H49" s="135">
        <v>0</v>
      </c>
      <c r="I49" s="135">
        <v>0</v>
      </c>
      <c r="J49" s="135">
        <v>0</v>
      </c>
      <c r="K49" s="39">
        <v>44562</v>
      </c>
      <c r="L49" s="160"/>
      <c r="M49" s="160"/>
      <c r="N49" s="160"/>
      <c r="O49" s="160"/>
    </row>
    <row r="50" spans="1:15" s="161" customFormat="1" ht="31.5" x14ac:dyDescent="0.25">
      <c r="A50" s="29">
        <f t="shared" si="0"/>
        <v>41</v>
      </c>
      <c r="B50" s="29" t="s">
        <v>69</v>
      </c>
      <c r="C50" s="166"/>
      <c r="D50" s="33" t="s">
        <v>112</v>
      </c>
      <c r="E50" s="29" t="s">
        <v>80</v>
      </c>
      <c r="F50" s="136">
        <v>44.84</v>
      </c>
      <c r="G50" s="135">
        <v>44.84</v>
      </c>
      <c r="H50" s="135">
        <v>0</v>
      </c>
      <c r="I50" s="135">
        <v>0</v>
      </c>
      <c r="J50" s="135">
        <v>0</v>
      </c>
      <c r="K50" s="39">
        <v>44593</v>
      </c>
      <c r="L50" s="160"/>
      <c r="M50" s="160"/>
      <c r="N50" s="160"/>
      <c r="O50" s="160"/>
    </row>
    <row r="51" spans="1:15" s="161" customFormat="1" ht="31.5" x14ac:dyDescent="0.25">
      <c r="A51" s="29">
        <f t="shared" si="0"/>
        <v>42</v>
      </c>
      <c r="B51" s="29" t="s">
        <v>69</v>
      </c>
      <c r="C51" s="166"/>
      <c r="D51" s="33" t="s">
        <v>113</v>
      </c>
      <c r="E51" s="29" t="s">
        <v>80</v>
      </c>
      <c r="F51" s="136">
        <v>20</v>
      </c>
      <c r="G51" s="135">
        <v>20</v>
      </c>
      <c r="H51" s="135">
        <v>0</v>
      </c>
      <c r="I51" s="135">
        <v>0</v>
      </c>
      <c r="J51" s="135">
        <v>0</v>
      </c>
      <c r="K51" s="39">
        <v>44562</v>
      </c>
      <c r="L51" s="160"/>
      <c r="M51" s="160"/>
      <c r="N51" s="160"/>
      <c r="O51" s="160"/>
    </row>
    <row r="52" spans="1:15" s="161" customFormat="1" ht="63" x14ac:dyDescent="0.25">
      <c r="A52" s="29">
        <f t="shared" si="0"/>
        <v>43</v>
      </c>
      <c r="B52" s="29" t="s">
        <v>69</v>
      </c>
      <c r="C52" s="166"/>
      <c r="D52" s="33" t="s">
        <v>114</v>
      </c>
      <c r="E52" s="29" t="s">
        <v>80</v>
      </c>
      <c r="F52" s="136">
        <v>53.84</v>
      </c>
      <c r="G52" s="135">
        <v>53.84</v>
      </c>
      <c r="H52" s="135">
        <v>0</v>
      </c>
      <c r="I52" s="135">
        <v>0</v>
      </c>
      <c r="J52" s="135">
        <v>0</v>
      </c>
      <c r="K52" s="39">
        <v>44562</v>
      </c>
      <c r="L52" s="160"/>
      <c r="M52" s="160"/>
      <c r="N52" s="160"/>
      <c r="O52" s="160"/>
    </row>
    <row r="53" spans="1:15" s="161" customFormat="1" ht="31.5" x14ac:dyDescent="0.25">
      <c r="A53" s="29">
        <f t="shared" si="0"/>
        <v>44</v>
      </c>
      <c r="B53" s="29" t="s">
        <v>69</v>
      </c>
      <c r="C53" s="166"/>
      <c r="D53" s="33" t="s">
        <v>115</v>
      </c>
      <c r="E53" s="29" t="s">
        <v>80</v>
      </c>
      <c r="F53" s="136">
        <v>65.72</v>
      </c>
      <c r="G53" s="135">
        <v>65.72</v>
      </c>
      <c r="H53" s="135">
        <v>0</v>
      </c>
      <c r="I53" s="135">
        <v>0</v>
      </c>
      <c r="J53" s="135">
        <v>0</v>
      </c>
      <c r="K53" s="39">
        <v>44562</v>
      </c>
      <c r="L53" s="160"/>
      <c r="M53" s="160"/>
      <c r="N53" s="160"/>
      <c r="O53" s="160"/>
    </row>
    <row r="54" spans="1:15" s="161" customFormat="1" ht="63" x14ac:dyDescent="0.25">
      <c r="A54" s="29">
        <f t="shared" si="0"/>
        <v>45</v>
      </c>
      <c r="B54" s="29" t="s">
        <v>69</v>
      </c>
      <c r="C54" s="166"/>
      <c r="D54" s="33" t="s">
        <v>116</v>
      </c>
      <c r="E54" s="29" t="s">
        <v>80</v>
      </c>
      <c r="F54" s="136">
        <v>650.22</v>
      </c>
      <c r="G54" s="135">
        <v>650.22</v>
      </c>
      <c r="H54" s="135">
        <v>0</v>
      </c>
      <c r="I54" s="135">
        <v>0</v>
      </c>
      <c r="J54" s="135">
        <v>0</v>
      </c>
      <c r="K54" s="39">
        <v>44743</v>
      </c>
      <c r="L54" s="160"/>
      <c r="M54" s="160"/>
      <c r="N54" s="160"/>
      <c r="O54" s="160"/>
    </row>
    <row r="55" spans="1:15" s="161" customFormat="1" ht="47.25" x14ac:dyDescent="0.25">
      <c r="A55" s="29">
        <f t="shared" si="0"/>
        <v>46</v>
      </c>
      <c r="B55" s="29" t="s">
        <v>69</v>
      </c>
      <c r="C55" s="166"/>
      <c r="D55" s="33" t="s">
        <v>117</v>
      </c>
      <c r="E55" s="29" t="s">
        <v>80</v>
      </c>
      <c r="F55" s="136">
        <v>4.2</v>
      </c>
      <c r="G55" s="135">
        <v>4.2</v>
      </c>
      <c r="H55" s="135">
        <v>0</v>
      </c>
      <c r="I55" s="135">
        <v>0</v>
      </c>
      <c r="J55" s="135">
        <v>0</v>
      </c>
      <c r="K55" s="39">
        <v>44531</v>
      </c>
      <c r="L55" s="160"/>
      <c r="M55" s="160"/>
      <c r="N55" s="160"/>
      <c r="O55" s="160"/>
    </row>
    <row r="56" spans="1:15" s="161" customFormat="1" ht="47.25" x14ac:dyDescent="0.25">
      <c r="A56" s="29">
        <f t="shared" si="0"/>
        <v>47</v>
      </c>
      <c r="B56" s="29" t="s">
        <v>69</v>
      </c>
      <c r="C56" s="166"/>
      <c r="D56" s="33" t="s">
        <v>118</v>
      </c>
      <c r="E56" s="29" t="s">
        <v>80</v>
      </c>
      <c r="F56" s="136">
        <v>150</v>
      </c>
      <c r="G56" s="135">
        <v>150</v>
      </c>
      <c r="H56" s="135">
        <v>0</v>
      </c>
      <c r="I56" s="135">
        <v>0</v>
      </c>
      <c r="J56" s="135">
        <v>0</v>
      </c>
      <c r="K56" s="39">
        <v>44562</v>
      </c>
      <c r="L56" s="160"/>
      <c r="M56" s="160"/>
      <c r="N56" s="160"/>
      <c r="O56" s="160"/>
    </row>
    <row r="57" spans="1:15" s="161" customFormat="1" ht="31.5" x14ac:dyDescent="0.25">
      <c r="A57" s="29">
        <f t="shared" si="0"/>
        <v>48</v>
      </c>
      <c r="B57" s="29" t="s">
        <v>69</v>
      </c>
      <c r="C57" s="166"/>
      <c r="D57" s="33" t="s">
        <v>119</v>
      </c>
      <c r="E57" s="29" t="s">
        <v>80</v>
      </c>
      <c r="F57" s="136">
        <v>72</v>
      </c>
      <c r="G57" s="135">
        <v>72</v>
      </c>
      <c r="H57" s="135">
        <v>0</v>
      </c>
      <c r="I57" s="135">
        <v>0</v>
      </c>
      <c r="J57" s="135">
        <v>0</v>
      </c>
      <c r="K57" s="39">
        <v>44531</v>
      </c>
      <c r="L57" s="160"/>
      <c r="M57" s="160"/>
      <c r="N57" s="160"/>
      <c r="O57" s="160"/>
    </row>
    <row r="58" spans="1:15" s="161" customFormat="1" ht="47.25" x14ac:dyDescent="0.25">
      <c r="A58" s="29">
        <f t="shared" si="0"/>
        <v>49</v>
      </c>
      <c r="B58" s="29" t="s">
        <v>69</v>
      </c>
      <c r="C58" s="166"/>
      <c r="D58" s="33" t="s">
        <v>120</v>
      </c>
      <c r="E58" s="29" t="s">
        <v>80</v>
      </c>
      <c r="F58" s="136">
        <v>74</v>
      </c>
      <c r="G58" s="135">
        <v>74</v>
      </c>
      <c r="H58" s="135">
        <v>0</v>
      </c>
      <c r="I58" s="135">
        <v>0</v>
      </c>
      <c r="J58" s="135">
        <v>0</v>
      </c>
      <c r="K58" s="39">
        <v>44593</v>
      </c>
      <c r="L58" s="160"/>
      <c r="M58" s="160"/>
      <c r="N58" s="160"/>
      <c r="O58" s="160"/>
    </row>
    <row r="59" spans="1:15" s="161" customFormat="1" ht="31.5" x14ac:dyDescent="0.25">
      <c r="A59" s="29">
        <f t="shared" si="0"/>
        <v>50</v>
      </c>
      <c r="B59" s="29" t="s">
        <v>69</v>
      </c>
      <c r="C59" s="166"/>
      <c r="D59" s="33" t="s">
        <v>121</v>
      </c>
      <c r="E59" s="29" t="s">
        <v>80</v>
      </c>
      <c r="F59" s="136">
        <v>89.04</v>
      </c>
      <c r="G59" s="135">
        <v>89.04</v>
      </c>
      <c r="H59" s="135">
        <v>0</v>
      </c>
      <c r="I59" s="135">
        <v>0</v>
      </c>
      <c r="J59" s="135">
        <v>0</v>
      </c>
      <c r="K59" s="39">
        <v>44562</v>
      </c>
      <c r="L59" s="160"/>
      <c r="M59" s="160"/>
      <c r="N59" s="160"/>
      <c r="O59" s="160"/>
    </row>
    <row r="60" spans="1:15" s="161" customFormat="1" ht="31.5" x14ac:dyDescent="0.25">
      <c r="A60" s="29">
        <f t="shared" si="0"/>
        <v>51</v>
      </c>
      <c r="B60" s="29" t="s">
        <v>69</v>
      </c>
      <c r="C60" s="166"/>
      <c r="D60" s="33" t="s">
        <v>122</v>
      </c>
      <c r="E60" s="29" t="s">
        <v>80</v>
      </c>
      <c r="F60" s="136">
        <v>8.0299999999999994</v>
      </c>
      <c r="G60" s="135">
        <v>8.0299999999999994</v>
      </c>
      <c r="H60" s="135">
        <v>0</v>
      </c>
      <c r="I60" s="135">
        <v>0</v>
      </c>
      <c r="J60" s="135">
        <v>0</v>
      </c>
      <c r="K60" s="39">
        <v>44593</v>
      </c>
      <c r="L60" s="160"/>
      <c r="M60" s="160"/>
      <c r="N60" s="160"/>
      <c r="O60" s="160"/>
    </row>
    <row r="61" spans="1:15" s="161" customFormat="1" ht="47.25" x14ac:dyDescent="0.25">
      <c r="A61" s="29">
        <f t="shared" si="0"/>
        <v>52</v>
      </c>
      <c r="B61" s="29" t="s">
        <v>69</v>
      </c>
      <c r="C61" s="166"/>
      <c r="D61" s="33" t="s">
        <v>123</v>
      </c>
      <c r="E61" s="29" t="s">
        <v>80</v>
      </c>
      <c r="F61" s="136">
        <v>0.41</v>
      </c>
      <c r="G61" s="135">
        <v>0.41</v>
      </c>
      <c r="H61" s="135">
        <v>0</v>
      </c>
      <c r="I61" s="135">
        <v>0</v>
      </c>
      <c r="J61" s="135">
        <v>0</v>
      </c>
      <c r="K61" s="39">
        <v>44593</v>
      </c>
      <c r="L61" s="160"/>
      <c r="M61" s="160"/>
      <c r="N61" s="160"/>
      <c r="O61" s="160"/>
    </row>
    <row r="62" spans="1:15" s="161" customFormat="1" ht="47.25" x14ac:dyDescent="0.25">
      <c r="A62" s="29">
        <f t="shared" si="0"/>
        <v>53</v>
      </c>
      <c r="B62" s="29" t="s">
        <v>69</v>
      </c>
      <c r="C62" s="166"/>
      <c r="D62" s="33" t="s">
        <v>124</v>
      </c>
      <c r="E62" s="29" t="s">
        <v>80</v>
      </c>
      <c r="F62" s="136">
        <v>6.39</v>
      </c>
      <c r="G62" s="135">
        <v>6.39</v>
      </c>
      <c r="H62" s="135">
        <v>0</v>
      </c>
      <c r="I62" s="135">
        <v>0</v>
      </c>
      <c r="J62" s="135">
        <v>0</v>
      </c>
      <c r="K62" s="39">
        <v>44593</v>
      </c>
      <c r="L62" s="160"/>
      <c r="M62" s="160"/>
      <c r="N62" s="160"/>
      <c r="O62" s="160"/>
    </row>
    <row r="63" spans="1:15" s="161" customFormat="1" ht="236.25" x14ac:dyDescent="0.25">
      <c r="A63" s="29">
        <f t="shared" si="0"/>
        <v>54</v>
      </c>
      <c r="B63" s="29" t="s">
        <v>69</v>
      </c>
      <c r="C63" s="166"/>
      <c r="D63" s="33" t="s">
        <v>125</v>
      </c>
      <c r="E63" s="29" t="s">
        <v>80</v>
      </c>
      <c r="F63" s="136">
        <v>10.8</v>
      </c>
      <c r="G63" s="135">
        <v>10.8</v>
      </c>
      <c r="H63" s="135">
        <v>0</v>
      </c>
      <c r="I63" s="135">
        <v>0</v>
      </c>
      <c r="J63" s="135">
        <v>0</v>
      </c>
      <c r="K63" s="39">
        <v>44593</v>
      </c>
      <c r="L63" s="160"/>
      <c r="M63" s="160"/>
      <c r="N63" s="160"/>
      <c r="O63" s="160"/>
    </row>
    <row r="64" spans="1:15" s="161" customFormat="1" ht="126" x14ac:dyDescent="0.25">
      <c r="A64" s="29">
        <f t="shared" si="0"/>
        <v>55</v>
      </c>
      <c r="B64" s="29" t="s">
        <v>69</v>
      </c>
      <c r="C64" s="166"/>
      <c r="D64" s="33" t="s">
        <v>126</v>
      </c>
      <c r="E64" s="29" t="s">
        <v>80</v>
      </c>
      <c r="F64" s="136">
        <v>335.33</v>
      </c>
      <c r="G64" s="135">
        <v>335.33</v>
      </c>
      <c r="H64" s="135">
        <v>0</v>
      </c>
      <c r="I64" s="135">
        <v>0</v>
      </c>
      <c r="J64" s="135">
        <v>0</v>
      </c>
      <c r="K64" s="39">
        <v>44713</v>
      </c>
      <c r="L64" s="160"/>
      <c r="M64" s="160"/>
      <c r="N64" s="160"/>
      <c r="O64" s="160"/>
    </row>
    <row r="65" spans="1:15" s="161" customFormat="1" ht="315" x14ac:dyDescent="0.25">
      <c r="A65" s="29">
        <f t="shared" si="0"/>
        <v>56</v>
      </c>
      <c r="B65" s="29" t="s">
        <v>69</v>
      </c>
      <c r="C65" s="166"/>
      <c r="D65" s="33" t="s">
        <v>127</v>
      </c>
      <c r="E65" s="29" t="s">
        <v>80</v>
      </c>
      <c r="F65" s="136">
        <v>70.8</v>
      </c>
      <c r="G65" s="135">
        <v>70.8</v>
      </c>
      <c r="H65" s="135">
        <v>0</v>
      </c>
      <c r="I65" s="135">
        <v>0</v>
      </c>
      <c r="J65" s="135">
        <v>0</v>
      </c>
      <c r="K65" s="39">
        <v>44562</v>
      </c>
      <c r="L65" s="160"/>
      <c r="M65" s="160"/>
      <c r="N65" s="160"/>
      <c r="O65" s="160"/>
    </row>
    <row r="66" spans="1:15" s="161" customFormat="1" ht="126" x14ac:dyDescent="0.25">
      <c r="A66" s="29">
        <f t="shared" si="0"/>
        <v>57</v>
      </c>
      <c r="B66" s="29" t="s">
        <v>69</v>
      </c>
      <c r="C66" s="166"/>
      <c r="D66" s="33" t="s">
        <v>128</v>
      </c>
      <c r="E66" s="29" t="s">
        <v>80</v>
      </c>
      <c r="F66" s="136">
        <v>147.19999999999999</v>
      </c>
      <c r="G66" s="135">
        <v>147.19999999999999</v>
      </c>
      <c r="H66" s="135">
        <v>0</v>
      </c>
      <c r="I66" s="135">
        <v>0</v>
      </c>
      <c r="J66" s="135">
        <v>0</v>
      </c>
      <c r="K66" s="39">
        <v>44562</v>
      </c>
      <c r="L66" s="160"/>
      <c r="M66" s="160"/>
      <c r="N66" s="160"/>
      <c r="O66" s="160"/>
    </row>
    <row r="67" spans="1:15" s="161" customFormat="1" ht="31.5" x14ac:dyDescent="0.25">
      <c r="A67" s="29">
        <f t="shared" si="0"/>
        <v>58</v>
      </c>
      <c r="B67" s="29" t="s">
        <v>69</v>
      </c>
      <c r="C67" s="166"/>
      <c r="D67" s="33" t="s">
        <v>129</v>
      </c>
      <c r="E67" s="29" t="s">
        <v>80</v>
      </c>
      <c r="F67" s="136">
        <v>50</v>
      </c>
      <c r="G67" s="135">
        <v>50</v>
      </c>
      <c r="H67" s="135">
        <v>0</v>
      </c>
      <c r="I67" s="135">
        <v>0</v>
      </c>
      <c r="J67" s="135">
        <v>0</v>
      </c>
      <c r="K67" s="39">
        <v>44621</v>
      </c>
      <c r="L67" s="160"/>
      <c r="M67" s="160"/>
      <c r="N67" s="160"/>
      <c r="O67" s="160"/>
    </row>
    <row r="68" spans="1:15" s="161" customFormat="1" ht="31.5" x14ac:dyDescent="0.25">
      <c r="A68" s="29">
        <f t="shared" si="0"/>
        <v>59</v>
      </c>
      <c r="B68" s="29" t="s">
        <v>69</v>
      </c>
      <c r="C68" s="166"/>
      <c r="D68" s="33" t="s">
        <v>130</v>
      </c>
      <c r="E68" s="29" t="s">
        <v>80</v>
      </c>
      <c r="F68" s="136">
        <v>388.52</v>
      </c>
      <c r="G68" s="135">
        <v>388.52</v>
      </c>
      <c r="H68" s="135">
        <v>0</v>
      </c>
      <c r="I68" s="135">
        <v>0</v>
      </c>
      <c r="J68" s="135">
        <v>0</v>
      </c>
      <c r="K68" s="39">
        <v>44805</v>
      </c>
      <c r="L68" s="160"/>
      <c r="M68" s="160"/>
      <c r="N68" s="160"/>
      <c r="O68" s="160"/>
    </row>
    <row r="69" spans="1:15" s="161" customFormat="1" ht="47.25" x14ac:dyDescent="0.25">
      <c r="A69" s="29">
        <f t="shared" si="0"/>
        <v>60</v>
      </c>
      <c r="B69" s="29" t="s">
        <v>69</v>
      </c>
      <c r="C69" s="166"/>
      <c r="D69" s="33" t="s">
        <v>131</v>
      </c>
      <c r="E69" s="29" t="s">
        <v>80</v>
      </c>
      <c r="F69" s="136">
        <v>216.6</v>
      </c>
      <c r="G69" s="135">
        <v>216.6</v>
      </c>
      <c r="H69" s="135">
        <v>0</v>
      </c>
      <c r="I69" s="135">
        <v>0</v>
      </c>
      <c r="J69" s="135">
        <v>0</v>
      </c>
      <c r="K69" s="39">
        <v>44562</v>
      </c>
      <c r="L69" s="160"/>
      <c r="M69" s="160"/>
      <c r="N69" s="160"/>
      <c r="O69" s="160"/>
    </row>
    <row r="70" spans="1:15" s="161" customFormat="1" ht="47.25" x14ac:dyDescent="0.25">
      <c r="A70" s="29">
        <f t="shared" si="0"/>
        <v>61</v>
      </c>
      <c r="B70" s="29" t="s">
        <v>69</v>
      </c>
      <c r="C70" s="166"/>
      <c r="D70" s="33" t="s">
        <v>132</v>
      </c>
      <c r="E70" s="29" t="s">
        <v>80</v>
      </c>
      <c r="F70" s="136">
        <v>87.6</v>
      </c>
      <c r="G70" s="135">
        <v>87.6</v>
      </c>
      <c r="H70" s="135">
        <v>0</v>
      </c>
      <c r="I70" s="135">
        <v>0</v>
      </c>
      <c r="J70" s="135">
        <v>0</v>
      </c>
      <c r="K70" s="39">
        <v>44562</v>
      </c>
      <c r="L70" s="160"/>
      <c r="M70" s="160"/>
      <c r="N70" s="160"/>
      <c r="O70" s="160"/>
    </row>
    <row r="71" spans="1:15" s="161" customFormat="1" ht="63" x14ac:dyDescent="0.25">
      <c r="A71" s="29">
        <f t="shared" si="0"/>
        <v>62</v>
      </c>
      <c r="B71" s="29" t="s">
        <v>69</v>
      </c>
      <c r="C71" s="166"/>
      <c r="D71" s="33" t="s">
        <v>133</v>
      </c>
      <c r="E71" s="29" t="s">
        <v>80</v>
      </c>
      <c r="F71" s="136">
        <v>26.48</v>
      </c>
      <c r="G71" s="135">
        <v>26.48</v>
      </c>
      <c r="H71" s="135">
        <v>0</v>
      </c>
      <c r="I71" s="135">
        <v>0</v>
      </c>
      <c r="J71" s="135">
        <v>0</v>
      </c>
      <c r="K71" s="39">
        <v>44562</v>
      </c>
      <c r="L71" s="160"/>
      <c r="M71" s="160"/>
      <c r="N71" s="160"/>
      <c r="O71" s="160"/>
    </row>
    <row r="72" spans="1:15" s="161" customFormat="1" ht="47.25" x14ac:dyDescent="0.25">
      <c r="A72" s="29">
        <f t="shared" si="0"/>
        <v>63</v>
      </c>
      <c r="B72" s="29" t="s">
        <v>69</v>
      </c>
      <c r="C72" s="166"/>
      <c r="D72" s="33" t="s">
        <v>131</v>
      </c>
      <c r="E72" s="29" t="s">
        <v>80</v>
      </c>
      <c r="F72" s="136">
        <v>519.67999999999995</v>
      </c>
      <c r="G72" s="135">
        <v>519.67999999999995</v>
      </c>
      <c r="H72" s="135">
        <v>0</v>
      </c>
      <c r="I72" s="135">
        <v>0</v>
      </c>
      <c r="J72" s="135">
        <v>0</v>
      </c>
      <c r="K72" s="39">
        <v>44562</v>
      </c>
      <c r="L72" s="160"/>
      <c r="M72" s="160"/>
      <c r="N72" s="160"/>
      <c r="O72" s="160"/>
    </row>
    <row r="73" spans="1:15" s="161" customFormat="1" ht="31.5" x14ac:dyDescent="0.25">
      <c r="A73" s="29">
        <f t="shared" si="0"/>
        <v>64</v>
      </c>
      <c r="B73" s="29" t="s">
        <v>69</v>
      </c>
      <c r="C73" s="166"/>
      <c r="D73" s="33" t="s">
        <v>134</v>
      </c>
      <c r="E73" s="29" t="s">
        <v>80</v>
      </c>
      <c r="F73" s="136">
        <v>162.58000000000001</v>
      </c>
      <c r="G73" s="135">
        <v>162.58000000000001</v>
      </c>
      <c r="H73" s="135">
        <v>0</v>
      </c>
      <c r="I73" s="135">
        <v>0</v>
      </c>
      <c r="J73" s="135">
        <v>0</v>
      </c>
      <c r="K73" s="39">
        <v>44562</v>
      </c>
      <c r="L73" s="160"/>
      <c r="M73" s="160"/>
      <c r="N73" s="160"/>
      <c r="O73" s="160"/>
    </row>
    <row r="74" spans="1:15" s="161" customFormat="1" ht="47.25" x14ac:dyDescent="0.25">
      <c r="A74" s="29">
        <f t="shared" si="0"/>
        <v>65</v>
      </c>
      <c r="B74" s="29" t="s">
        <v>69</v>
      </c>
      <c r="C74" s="167"/>
      <c r="D74" s="33" t="s">
        <v>135</v>
      </c>
      <c r="E74" s="29" t="s">
        <v>80</v>
      </c>
      <c r="F74" s="136">
        <v>108.7</v>
      </c>
      <c r="G74" s="135">
        <v>108.7</v>
      </c>
      <c r="H74" s="135">
        <v>0</v>
      </c>
      <c r="I74" s="135">
        <v>0</v>
      </c>
      <c r="J74" s="135">
        <v>0</v>
      </c>
      <c r="K74" s="39">
        <v>44805</v>
      </c>
      <c r="L74" s="160"/>
      <c r="M74" s="160"/>
      <c r="N74" s="160"/>
      <c r="O74" s="160"/>
    </row>
    <row r="75" spans="1:15" s="161" customFormat="1" ht="15.75" customHeight="1" x14ac:dyDescent="0.25">
      <c r="A75" s="151" t="s">
        <v>64</v>
      </c>
      <c r="B75" s="168"/>
      <c r="C75" s="168"/>
      <c r="D75" s="152"/>
      <c r="E75" s="29"/>
      <c r="F75" s="135">
        <v>11016.63</v>
      </c>
      <c r="G75" s="135">
        <v>11016.63</v>
      </c>
      <c r="H75" s="135">
        <f t="shared" ref="H75:J75" si="1">SUM(H10:H74)</f>
        <v>0</v>
      </c>
      <c r="I75" s="135">
        <f t="shared" si="1"/>
        <v>0</v>
      </c>
      <c r="J75" s="135">
        <f t="shared" si="1"/>
        <v>0</v>
      </c>
      <c r="K75" s="159"/>
      <c r="L75" s="160"/>
      <c r="M75" s="160"/>
      <c r="N75" s="160"/>
      <c r="O75" s="160"/>
    </row>
    <row r="76" spans="1:15" s="161" customFormat="1" ht="63" x14ac:dyDescent="0.25">
      <c r="A76" s="29">
        <v>1</v>
      </c>
      <c r="B76" s="29" t="s">
        <v>69</v>
      </c>
      <c r="C76" s="33" t="s">
        <v>136</v>
      </c>
      <c r="D76" s="29" t="s">
        <v>137</v>
      </c>
      <c r="E76" s="29" t="s">
        <v>72</v>
      </c>
      <c r="F76" s="135">
        <v>423.3</v>
      </c>
      <c r="G76" s="135">
        <v>423.3</v>
      </c>
      <c r="H76" s="135">
        <v>0</v>
      </c>
      <c r="I76" s="135">
        <v>0</v>
      </c>
      <c r="J76" s="135">
        <v>0</v>
      </c>
      <c r="K76" s="159">
        <v>45047</v>
      </c>
      <c r="L76" s="160"/>
      <c r="M76" s="160"/>
      <c r="N76" s="160"/>
      <c r="O76" s="160"/>
    </row>
    <row r="77" spans="1:15" s="161" customFormat="1" ht="78.75" x14ac:dyDescent="0.25">
      <c r="A77" s="29">
        <f>1+A76</f>
        <v>2</v>
      </c>
      <c r="B77" s="29" t="s">
        <v>69</v>
      </c>
      <c r="C77" s="33" t="s">
        <v>138</v>
      </c>
      <c r="D77" s="29" t="s">
        <v>139</v>
      </c>
      <c r="E77" s="29" t="s">
        <v>72</v>
      </c>
      <c r="F77" s="135">
        <v>600</v>
      </c>
      <c r="G77" s="135">
        <v>600</v>
      </c>
      <c r="H77" s="135">
        <v>0</v>
      </c>
      <c r="I77" s="135">
        <v>0</v>
      </c>
      <c r="J77" s="135">
        <v>0</v>
      </c>
      <c r="K77" s="159">
        <v>45047</v>
      </c>
      <c r="L77" s="160"/>
      <c r="M77" s="160"/>
      <c r="N77" s="160"/>
      <c r="O77" s="160"/>
    </row>
    <row r="78" spans="1:15" s="161" customFormat="1" ht="94.5" x14ac:dyDescent="0.25">
      <c r="A78" s="29">
        <f t="shared" ref="A78:A139" si="2">1+A77</f>
        <v>3</v>
      </c>
      <c r="B78" s="29" t="s">
        <v>69</v>
      </c>
      <c r="C78" s="33" t="s">
        <v>140</v>
      </c>
      <c r="D78" s="29" t="s">
        <v>22</v>
      </c>
      <c r="E78" s="29" t="s">
        <v>72</v>
      </c>
      <c r="F78" s="135">
        <v>716.46</v>
      </c>
      <c r="G78" s="135">
        <v>716.46</v>
      </c>
      <c r="H78" s="135">
        <v>0</v>
      </c>
      <c r="I78" s="135">
        <v>0</v>
      </c>
      <c r="J78" s="135">
        <v>0</v>
      </c>
      <c r="K78" s="159">
        <v>44866</v>
      </c>
      <c r="L78" s="160"/>
      <c r="M78" s="160"/>
      <c r="N78" s="160"/>
      <c r="O78" s="160"/>
    </row>
    <row r="79" spans="1:15" s="161" customFormat="1" ht="31.5" customHeight="1" x14ac:dyDescent="0.25">
      <c r="A79" s="29">
        <f t="shared" si="2"/>
        <v>4</v>
      </c>
      <c r="B79" s="29" t="s">
        <v>69</v>
      </c>
      <c r="C79" s="162" t="s">
        <v>141</v>
      </c>
      <c r="D79" s="29" t="s">
        <v>79</v>
      </c>
      <c r="E79" s="29" t="s">
        <v>80</v>
      </c>
      <c r="F79" s="135">
        <v>180</v>
      </c>
      <c r="G79" s="135">
        <v>180</v>
      </c>
      <c r="H79" s="135">
        <v>0</v>
      </c>
      <c r="I79" s="135">
        <v>0</v>
      </c>
      <c r="J79" s="135">
        <v>0</v>
      </c>
      <c r="K79" s="38">
        <v>44927</v>
      </c>
      <c r="L79" s="160"/>
      <c r="M79" s="160"/>
      <c r="N79" s="160"/>
      <c r="O79" s="160"/>
    </row>
    <row r="80" spans="1:15" s="161" customFormat="1" ht="47.25" x14ac:dyDescent="0.25">
      <c r="A80" s="29">
        <f t="shared" si="2"/>
        <v>5</v>
      </c>
      <c r="B80" s="29" t="s">
        <v>69</v>
      </c>
      <c r="C80" s="163"/>
      <c r="D80" s="29" t="s">
        <v>81</v>
      </c>
      <c r="E80" s="29" t="s">
        <v>80</v>
      </c>
      <c r="F80" s="30">
        <v>209.7</v>
      </c>
      <c r="G80" s="135">
        <v>209.7</v>
      </c>
      <c r="H80" s="135">
        <v>0</v>
      </c>
      <c r="I80" s="135">
        <v>0</v>
      </c>
      <c r="J80" s="135">
        <v>0</v>
      </c>
      <c r="K80" s="38">
        <v>45078</v>
      </c>
      <c r="L80" s="160"/>
      <c r="M80" s="160"/>
      <c r="N80" s="160"/>
      <c r="O80" s="160"/>
    </row>
    <row r="81" spans="1:15" s="161" customFormat="1" ht="31.5" x14ac:dyDescent="0.25">
      <c r="A81" s="29">
        <f t="shared" si="2"/>
        <v>6</v>
      </c>
      <c r="B81" s="29" t="s">
        <v>69</v>
      </c>
      <c r="C81" s="163"/>
      <c r="D81" s="31" t="s">
        <v>82</v>
      </c>
      <c r="E81" s="29" t="s">
        <v>80</v>
      </c>
      <c r="F81" s="135">
        <v>60</v>
      </c>
      <c r="G81" s="135">
        <v>60</v>
      </c>
      <c r="H81" s="135">
        <v>0</v>
      </c>
      <c r="I81" s="135">
        <v>0</v>
      </c>
      <c r="J81" s="135">
        <v>0</v>
      </c>
      <c r="K81" s="38">
        <v>45078</v>
      </c>
      <c r="L81" s="160"/>
      <c r="M81" s="160"/>
      <c r="N81" s="160"/>
      <c r="O81" s="160"/>
    </row>
    <row r="82" spans="1:15" s="161" customFormat="1" ht="63" x14ac:dyDescent="0.25">
      <c r="A82" s="29">
        <f t="shared" si="2"/>
        <v>7</v>
      </c>
      <c r="B82" s="29" t="s">
        <v>69</v>
      </c>
      <c r="C82" s="163"/>
      <c r="D82" s="31" t="s">
        <v>83</v>
      </c>
      <c r="E82" s="29" t="s">
        <v>80</v>
      </c>
      <c r="F82" s="135">
        <v>100</v>
      </c>
      <c r="G82" s="135">
        <v>100</v>
      </c>
      <c r="H82" s="135">
        <v>0</v>
      </c>
      <c r="I82" s="135">
        <v>0</v>
      </c>
      <c r="J82" s="135">
        <v>0</v>
      </c>
      <c r="K82" s="38">
        <v>45078</v>
      </c>
      <c r="L82" s="160"/>
      <c r="M82" s="160"/>
      <c r="N82" s="160"/>
      <c r="O82" s="160"/>
    </row>
    <row r="83" spans="1:15" s="161" customFormat="1" ht="31.5" x14ac:dyDescent="0.25">
      <c r="A83" s="29">
        <f t="shared" si="2"/>
        <v>8</v>
      </c>
      <c r="B83" s="29" t="s">
        <v>69</v>
      </c>
      <c r="C83" s="163"/>
      <c r="D83" s="31" t="s">
        <v>84</v>
      </c>
      <c r="E83" s="29" t="s">
        <v>80</v>
      </c>
      <c r="F83" s="135">
        <v>150</v>
      </c>
      <c r="G83" s="135">
        <v>150</v>
      </c>
      <c r="H83" s="135">
        <v>0</v>
      </c>
      <c r="I83" s="135">
        <v>0</v>
      </c>
      <c r="J83" s="135">
        <v>0</v>
      </c>
      <c r="K83" s="38">
        <v>45078</v>
      </c>
      <c r="L83" s="160"/>
      <c r="M83" s="160"/>
      <c r="N83" s="160"/>
      <c r="O83" s="160"/>
    </row>
    <row r="84" spans="1:15" s="161" customFormat="1" ht="63" x14ac:dyDescent="0.25">
      <c r="A84" s="29">
        <f t="shared" si="2"/>
        <v>9</v>
      </c>
      <c r="B84" s="29" t="s">
        <v>69</v>
      </c>
      <c r="C84" s="163"/>
      <c r="D84" s="31" t="s">
        <v>85</v>
      </c>
      <c r="E84" s="29" t="s">
        <v>80</v>
      </c>
      <c r="F84" s="30">
        <v>144.03</v>
      </c>
      <c r="G84" s="135">
        <v>144.03</v>
      </c>
      <c r="H84" s="135">
        <v>0</v>
      </c>
      <c r="I84" s="135">
        <v>0</v>
      </c>
      <c r="J84" s="135">
        <v>0</v>
      </c>
      <c r="K84" s="38">
        <v>44927</v>
      </c>
      <c r="L84" s="160"/>
      <c r="M84" s="160"/>
      <c r="N84" s="160"/>
      <c r="O84" s="160"/>
    </row>
    <row r="85" spans="1:15" s="161" customFormat="1" ht="63" x14ac:dyDescent="0.25">
      <c r="A85" s="29">
        <f t="shared" si="2"/>
        <v>10</v>
      </c>
      <c r="B85" s="29" t="s">
        <v>69</v>
      </c>
      <c r="C85" s="163"/>
      <c r="D85" s="31" t="s">
        <v>86</v>
      </c>
      <c r="E85" s="29" t="s">
        <v>80</v>
      </c>
      <c r="F85" s="30">
        <v>45.03</v>
      </c>
      <c r="G85" s="135">
        <v>45.03</v>
      </c>
      <c r="H85" s="135">
        <v>0</v>
      </c>
      <c r="I85" s="135">
        <v>0</v>
      </c>
      <c r="J85" s="135">
        <v>0</v>
      </c>
      <c r="K85" s="38">
        <v>45139</v>
      </c>
      <c r="L85" s="160"/>
      <c r="M85" s="160"/>
      <c r="N85" s="160"/>
      <c r="O85" s="160"/>
    </row>
    <row r="86" spans="1:15" s="161" customFormat="1" ht="94.5" x14ac:dyDescent="0.25">
      <c r="A86" s="29">
        <f t="shared" si="2"/>
        <v>11</v>
      </c>
      <c r="B86" s="29" t="s">
        <v>69</v>
      </c>
      <c r="C86" s="163"/>
      <c r="D86" s="31" t="s">
        <v>87</v>
      </c>
      <c r="E86" s="29" t="s">
        <v>80</v>
      </c>
      <c r="F86" s="30">
        <v>15.9</v>
      </c>
      <c r="G86" s="135">
        <v>15.9</v>
      </c>
      <c r="H86" s="135">
        <v>0</v>
      </c>
      <c r="I86" s="135">
        <v>0</v>
      </c>
      <c r="J86" s="135">
        <v>0</v>
      </c>
      <c r="K86" s="38">
        <v>45047</v>
      </c>
      <c r="L86" s="160"/>
      <c r="M86" s="160"/>
      <c r="N86" s="160"/>
      <c r="O86" s="160"/>
    </row>
    <row r="87" spans="1:15" s="161" customFormat="1" ht="31.5" x14ac:dyDescent="0.25">
      <c r="A87" s="29">
        <f t="shared" si="2"/>
        <v>12</v>
      </c>
      <c r="B87" s="29" t="s">
        <v>69</v>
      </c>
      <c r="C87" s="163"/>
      <c r="D87" s="31" t="s">
        <v>88</v>
      </c>
      <c r="E87" s="29" t="s">
        <v>80</v>
      </c>
      <c r="F87" s="30">
        <v>147.84</v>
      </c>
      <c r="G87" s="135">
        <v>147.84</v>
      </c>
      <c r="H87" s="135">
        <v>0</v>
      </c>
      <c r="I87" s="135">
        <v>0</v>
      </c>
      <c r="J87" s="135">
        <v>0</v>
      </c>
      <c r="K87" s="38">
        <v>44958</v>
      </c>
      <c r="L87" s="160"/>
      <c r="M87" s="160"/>
      <c r="N87" s="160"/>
      <c r="O87" s="160"/>
    </row>
    <row r="88" spans="1:15" s="161" customFormat="1" ht="78.75" x14ac:dyDescent="0.25">
      <c r="A88" s="29">
        <f t="shared" si="2"/>
        <v>13</v>
      </c>
      <c r="B88" s="29" t="s">
        <v>69</v>
      </c>
      <c r="C88" s="163"/>
      <c r="D88" s="31" t="s">
        <v>89</v>
      </c>
      <c r="E88" s="29" t="s">
        <v>80</v>
      </c>
      <c r="F88" s="30">
        <v>18.79</v>
      </c>
      <c r="G88" s="135">
        <v>18.79</v>
      </c>
      <c r="H88" s="135">
        <v>0</v>
      </c>
      <c r="I88" s="135">
        <v>0</v>
      </c>
      <c r="J88" s="135">
        <v>0</v>
      </c>
      <c r="K88" s="38">
        <v>45047</v>
      </c>
      <c r="L88" s="160"/>
      <c r="M88" s="160"/>
      <c r="N88" s="160"/>
      <c r="O88" s="160"/>
    </row>
    <row r="89" spans="1:15" s="161" customFormat="1" ht="63" x14ac:dyDescent="0.25">
      <c r="A89" s="29">
        <f t="shared" si="2"/>
        <v>14</v>
      </c>
      <c r="B89" s="29" t="s">
        <v>69</v>
      </c>
      <c r="C89" s="163"/>
      <c r="D89" s="31" t="s">
        <v>90</v>
      </c>
      <c r="E89" s="29" t="s">
        <v>80</v>
      </c>
      <c r="F89" s="30">
        <v>20.81</v>
      </c>
      <c r="G89" s="135">
        <v>20.81</v>
      </c>
      <c r="H89" s="135">
        <v>0</v>
      </c>
      <c r="I89" s="135">
        <v>0</v>
      </c>
      <c r="J89" s="135">
        <v>0</v>
      </c>
      <c r="K89" s="38">
        <v>44927</v>
      </c>
      <c r="L89" s="160"/>
      <c r="M89" s="160"/>
      <c r="N89" s="160"/>
      <c r="O89" s="160"/>
    </row>
    <row r="90" spans="1:15" s="161" customFormat="1" ht="31.5" x14ac:dyDescent="0.25">
      <c r="A90" s="29">
        <f t="shared" si="2"/>
        <v>15</v>
      </c>
      <c r="B90" s="29" t="s">
        <v>69</v>
      </c>
      <c r="C90" s="163"/>
      <c r="D90" s="31" t="s">
        <v>91</v>
      </c>
      <c r="E90" s="29" t="s">
        <v>80</v>
      </c>
      <c r="F90" s="30">
        <v>63.35</v>
      </c>
      <c r="G90" s="135">
        <v>63.35</v>
      </c>
      <c r="H90" s="135">
        <v>0</v>
      </c>
      <c r="I90" s="135">
        <v>0</v>
      </c>
      <c r="J90" s="135">
        <v>0</v>
      </c>
      <c r="K90" s="38">
        <v>45170</v>
      </c>
      <c r="L90" s="160"/>
      <c r="M90" s="160"/>
      <c r="N90" s="160"/>
      <c r="O90" s="160"/>
    </row>
    <row r="91" spans="1:15" s="161" customFormat="1" ht="31.5" x14ac:dyDescent="0.25">
      <c r="A91" s="29">
        <f t="shared" si="2"/>
        <v>16</v>
      </c>
      <c r="B91" s="29" t="s">
        <v>69</v>
      </c>
      <c r="C91" s="163"/>
      <c r="D91" s="31" t="s">
        <v>92</v>
      </c>
      <c r="E91" s="29" t="s">
        <v>80</v>
      </c>
      <c r="F91" s="30">
        <v>60.18</v>
      </c>
      <c r="G91" s="135">
        <v>60.18</v>
      </c>
      <c r="H91" s="135">
        <v>0</v>
      </c>
      <c r="I91" s="135">
        <v>0</v>
      </c>
      <c r="J91" s="135">
        <v>0</v>
      </c>
      <c r="K91" s="38">
        <v>44958</v>
      </c>
      <c r="L91" s="160"/>
      <c r="M91" s="160"/>
      <c r="N91" s="160"/>
      <c r="O91" s="160"/>
    </row>
    <row r="92" spans="1:15" s="161" customFormat="1" ht="47.25" x14ac:dyDescent="0.25">
      <c r="A92" s="29">
        <f t="shared" si="2"/>
        <v>17</v>
      </c>
      <c r="B92" s="29" t="s">
        <v>69</v>
      </c>
      <c r="C92" s="163"/>
      <c r="D92" s="31" t="s">
        <v>93</v>
      </c>
      <c r="E92" s="29" t="s">
        <v>80</v>
      </c>
      <c r="F92" s="30">
        <v>12.01</v>
      </c>
      <c r="G92" s="135">
        <v>12.01</v>
      </c>
      <c r="H92" s="135">
        <v>0</v>
      </c>
      <c r="I92" s="135">
        <v>0</v>
      </c>
      <c r="J92" s="135">
        <v>0</v>
      </c>
      <c r="K92" s="38">
        <v>44958</v>
      </c>
      <c r="L92" s="160"/>
      <c r="M92" s="160"/>
      <c r="N92" s="160"/>
      <c r="O92" s="160"/>
    </row>
    <row r="93" spans="1:15" s="161" customFormat="1" ht="47.25" x14ac:dyDescent="0.25">
      <c r="A93" s="29">
        <f t="shared" si="2"/>
        <v>18</v>
      </c>
      <c r="B93" s="29" t="s">
        <v>69</v>
      </c>
      <c r="C93" s="163"/>
      <c r="D93" s="31" t="s">
        <v>93</v>
      </c>
      <c r="E93" s="29" t="s">
        <v>80</v>
      </c>
      <c r="F93" s="30">
        <v>49.24</v>
      </c>
      <c r="G93" s="135">
        <v>49.24</v>
      </c>
      <c r="H93" s="135">
        <v>0</v>
      </c>
      <c r="I93" s="135">
        <v>0</v>
      </c>
      <c r="J93" s="135">
        <v>0</v>
      </c>
      <c r="K93" s="38">
        <v>44958</v>
      </c>
      <c r="L93" s="160"/>
      <c r="M93" s="160"/>
      <c r="N93" s="160"/>
      <c r="O93" s="160"/>
    </row>
    <row r="94" spans="1:15" s="161" customFormat="1" ht="31.5" x14ac:dyDescent="0.25">
      <c r="A94" s="29">
        <f t="shared" si="2"/>
        <v>19</v>
      </c>
      <c r="B94" s="29" t="s">
        <v>69</v>
      </c>
      <c r="C94" s="163"/>
      <c r="D94" s="31" t="s">
        <v>92</v>
      </c>
      <c r="E94" s="29" t="s">
        <v>80</v>
      </c>
      <c r="F94" s="30">
        <v>9.83</v>
      </c>
      <c r="G94" s="135">
        <v>9.83</v>
      </c>
      <c r="H94" s="135">
        <v>0</v>
      </c>
      <c r="I94" s="135">
        <v>0</v>
      </c>
      <c r="J94" s="135">
        <v>0</v>
      </c>
      <c r="K94" s="38">
        <v>44958</v>
      </c>
      <c r="L94" s="160"/>
      <c r="M94" s="160"/>
      <c r="N94" s="160"/>
      <c r="O94" s="160"/>
    </row>
    <row r="95" spans="1:15" s="161" customFormat="1" ht="47.25" x14ac:dyDescent="0.25">
      <c r="A95" s="29">
        <f t="shared" si="2"/>
        <v>20</v>
      </c>
      <c r="B95" s="29" t="s">
        <v>69</v>
      </c>
      <c r="C95" s="163"/>
      <c r="D95" s="32" t="s">
        <v>93</v>
      </c>
      <c r="E95" s="29" t="s">
        <v>80</v>
      </c>
      <c r="F95" s="30">
        <v>0.52</v>
      </c>
      <c r="G95" s="135">
        <v>0.52</v>
      </c>
      <c r="H95" s="135">
        <v>0</v>
      </c>
      <c r="I95" s="135">
        <v>0</v>
      </c>
      <c r="J95" s="135">
        <v>0</v>
      </c>
      <c r="K95" s="38">
        <v>44958</v>
      </c>
      <c r="L95" s="160"/>
      <c r="M95" s="160"/>
      <c r="N95" s="160"/>
      <c r="O95" s="160"/>
    </row>
    <row r="96" spans="1:15" s="161" customFormat="1" ht="47.25" x14ac:dyDescent="0.25">
      <c r="A96" s="29">
        <f t="shared" si="2"/>
        <v>21</v>
      </c>
      <c r="B96" s="29" t="s">
        <v>69</v>
      </c>
      <c r="C96" s="163"/>
      <c r="D96" s="32" t="s">
        <v>93</v>
      </c>
      <c r="E96" s="29" t="s">
        <v>80</v>
      </c>
      <c r="F96" s="30">
        <v>2.63</v>
      </c>
      <c r="G96" s="135">
        <v>2.63</v>
      </c>
      <c r="H96" s="135">
        <v>0</v>
      </c>
      <c r="I96" s="135">
        <v>0</v>
      </c>
      <c r="J96" s="135">
        <v>0</v>
      </c>
      <c r="K96" s="38">
        <v>44958</v>
      </c>
      <c r="L96" s="160"/>
      <c r="M96" s="160"/>
      <c r="N96" s="160"/>
      <c r="O96" s="160"/>
    </row>
    <row r="97" spans="1:15" s="161" customFormat="1" ht="31.5" x14ac:dyDescent="0.25">
      <c r="A97" s="29">
        <f t="shared" si="2"/>
        <v>22</v>
      </c>
      <c r="B97" s="29" t="s">
        <v>69</v>
      </c>
      <c r="C97" s="164"/>
      <c r="D97" s="32" t="s">
        <v>92</v>
      </c>
      <c r="E97" s="29" t="s">
        <v>80</v>
      </c>
      <c r="F97" s="30">
        <v>1.49</v>
      </c>
      <c r="G97" s="135">
        <v>1.49</v>
      </c>
      <c r="H97" s="135">
        <v>0</v>
      </c>
      <c r="I97" s="135">
        <v>0</v>
      </c>
      <c r="J97" s="135">
        <v>0</v>
      </c>
      <c r="K97" s="38">
        <v>44958</v>
      </c>
      <c r="L97" s="160"/>
      <c r="M97" s="160"/>
      <c r="N97" s="160"/>
      <c r="O97" s="160"/>
    </row>
    <row r="98" spans="1:15" s="161" customFormat="1" ht="78.75" x14ac:dyDescent="0.25">
      <c r="A98" s="29">
        <f t="shared" si="2"/>
        <v>23</v>
      </c>
      <c r="B98" s="29" t="s">
        <v>69</v>
      </c>
      <c r="C98" s="162" t="s">
        <v>142</v>
      </c>
      <c r="D98" s="33" t="s">
        <v>95</v>
      </c>
      <c r="E98" s="29" t="s">
        <v>80</v>
      </c>
      <c r="F98" s="136">
        <v>100</v>
      </c>
      <c r="G98" s="135">
        <v>100</v>
      </c>
      <c r="H98" s="135">
        <v>0</v>
      </c>
      <c r="I98" s="135">
        <v>0</v>
      </c>
      <c r="J98" s="135">
        <v>0</v>
      </c>
      <c r="K98" s="39">
        <v>44986</v>
      </c>
      <c r="L98" s="160"/>
      <c r="M98" s="160"/>
      <c r="N98" s="160"/>
      <c r="O98" s="160"/>
    </row>
    <row r="99" spans="1:15" s="161" customFormat="1" ht="47.25" x14ac:dyDescent="0.25">
      <c r="A99" s="29">
        <f t="shared" si="2"/>
        <v>24</v>
      </c>
      <c r="B99" s="29" t="s">
        <v>69</v>
      </c>
      <c r="C99" s="163"/>
      <c r="D99" s="33" t="s">
        <v>96</v>
      </c>
      <c r="E99" s="29" t="s">
        <v>80</v>
      </c>
      <c r="F99" s="136">
        <v>302.26</v>
      </c>
      <c r="G99" s="135">
        <v>302.26</v>
      </c>
      <c r="H99" s="135">
        <v>0</v>
      </c>
      <c r="I99" s="135">
        <v>0</v>
      </c>
      <c r="J99" s="135">
        <v>0</v>
      </c>
      <c r="K99" s="39">
        <v>45108</v>
      </c>
      <c r="L99" s="160"/>
      <c r="M99" s="160"/>
      <c r="N99" s="160"/>
      <c r="O99" s="160"/>
    </row>
    <row r="100" spans="1:15" s="161" customFormat="1" ht="63" x14ac:dyDescent="0.25">
      <c r="A100" s="29">
        <f t="shared" si="2"/>
        <v>25</v>
      </c>
      <c r="B100" s="29" t="s">
        <v>69</v>
      </c>
      <c r="C100" s="163"/>
      <c r="D100" s="33" t="s">
        <v>97</v>
      </c>
      <c r="E100" s="29" t="s">
        <v>80</v>
      </c>
      <c r="F100" s="136">
        <v>5.32</v>
      </c>
      <c r="G100" s="135">
        <v>5.32</v>
      </c>
      <c r="H100" s="135">
        <v>0</v>
      </c>
      <c r="I100" s="135">
        <v>0</v>
      </c>
      <c r="J100" s="135">
        <v>0</v>
      </c>
      <c r="K100" s="39">
        <v>44986</v>
      </c>
      <c r="L100" s="160"/>
      <c r="M100" s="160"/>
      <c r="N100" s="160"/>
      <c r="O100" s="160"/>
    </row>
    <row r="101" spans="1:15" s="161" customFormat="1" ht="157.5" x14ac:dyDescent="0.25">
      <c r="A101" s="29">
        <f t="shared" si="2"/>
        <v>26</v>
      </c>
      <c r="B101" s="29" t="s">
        <v>69</v>
      </c>
      <c r="C101" s="163"/>
      <c r="D101" s="33" t="s">
        <v>98</v>
      </c>
      <c r="E101" s="29" t="s">
        <v>80</v>
      </c>
      <c r="F101" s="136">
        <v>10.97</v>
      </c>
      <c r="G101" s="135">
        <v>10.97</v>
      </c>
      <c r="H101" s="135">
        <v>0</v>
      </c>
      <c r="I101" s="135">
        <v>0</v>
      </c>
      <c r="J101" s="135">
        <v>0</v>
      </c>
      <c r="K101" s="39">
        <v>45047</v>
      </c>
      <c r="L101" s="160"/>
      <c r="M101" s="160"/>
      <c r="N101" s="160"/>
      <c r="O101" s="160"/>
    </row>
    <row r="102" spans="1:15" s="161" customFormat="1" ht="47.25" x14ac:dyDescent="0.25">
      <c r="A102" s="29">
        <f t="shared" si="2"/>
        <v>27</v>
      </c>
      <c r="B102" s="29" t="s">
        <v>69</v>
      </c>
      <c r="C102" s="163"/>
      <c r="D102" s="33" t="s">
        <v>99</v>
      </c>
      <c r="E102" s="29" t="s">
        <v>80</v>
      </c>
      <c r="F102" s="136">
        <v>338.25</v>
      </c>
      <c r="G102" s="135">
        <v>338.25</v>
      </c>
      <c r="H102" s="135">
        <v>0</v>
      </c>
      <c r="I102" s="135">
        <v>0</v>
      </c>
      <c r="J102" s="135">
        <v>0</v>
      </c>
      <c r="K102" s="39">
        <v>44927</v>
      </c>
      <c r="L102" s="160"/>
      <c r="M102" s="160"/>
      <c r="N102" s="160"/>
      <c r="O102" s="160"/>
    </row>
    <row r="103" spans="1:15" s="161" customFormat="1" ht="47.25" x14ac:dyDescent="0.25">
      <c r="A103" s="29">
        <f t="shared" si="2"/>
        <v>28</v>
      </c>
      <c r="B103" s="29" t="s">
        <v>69</v>
      </c>
      <c r="C103" s="163"/>
      <c r="D103" s="33" t="s">
        <v>100</v>
      </c>
      <c r="E103" s="29" t="s">
        <v>80</v>
      </c>
      <c r="F103" s="136">
        <v>21.75</v>
      </c>
      <c r="G103" s="135">
        <v>21.75</v>
      </c>
      <c r="H103" s="135">
        <v>0</v>
      </c>
      <c r="I103" s="135">
        <v>0</v>
      </c>
      <c r="J103" s="135">
        <v>0</v>
      </c>
      <c r="K103" s="39">
        <v>44927</v>
      </c>
      <c r="L103" s="160"/>
      <c r="M103" s="160"/>
      <c r="N103" s="160"/>
      <c r="O103" s="160"/>
    </row>
    <row r="104" spans="1:15" s="161" customFormat="1" ht="31.5" x14ac:dyDescent="0.25">
      <c r="A104" s="29">
        <f t="shared" si="2"/>
        <v>29</v>
      </c>
      <c r="B104" s="29" t="s">
        <v>69</v>
      </c>
      <c r="C104" s="163"/>
      <c r="D104" s="33" t="s">
        <v>101</v>
      </c>
      <c r="E104" s="29" t="s">
        <v>80</v>
      </c>
      <c r="F104" s="136">
        <v>54.22</v>
      </c>
      <c r="G104" s="135">
        <v>54.22</v>
      </c>
      <c r="H104" s="135">
        <v>0</v>
      </c>
      <c r="I104" s="135">
        <v>0</v>
      </c>
      <c r="J104" s="135">
        <v>0</v>
      </c>
      <c r="K104" s="39">
        <v>44896</v>
      </c>
      <c r="L104" s="160"/>
      <c r="M104" s="160"/>
      <c r="N104" s="160"/>
      <c r="O104" s="160"/>
    </row>
    <row r="105" spans="1:15" s="161" customFormat="1" ht="47.25" x14ac:dyDescent="0.25">
      <c r="A105" s="29">
        <f t="shared" si="2"/>
        <v>30</v>
      </c>
      <c r="B105" s="29" t="s">
        <v>69</v>
      </c>
      <c r="C105" s="163"/>
      <c r="D105" s="33" t="s">
        <v>102</v>
      </c>
      <c r="E105" s="29" t="s">
        <v>80</v>
      </c>
      <c r="F105" s="136">
        <v>590.5</v>
      </c>
      <c r="G105" s="135">
        <v>590.5</v>
      </c>
      <c r="H105" s="135">
        <v>0</v>
      </c>
      <c r="I105" s="135">
        <v>0</v>
      </c>
      <c r="J105" s="135">
        <v>0</v>
      </c>
      <c r="K105" s="39">
        <v>44927</v>
      </c>
      <c r="L105" s="160"/>
      <c r="M105" s="160"/>
      <c r="N105" s="160"/>
      <c r="O105" s="160"/>
    </row>
    <row r="106" spans="1:15" s="161" customFormat="1" ht="63" x14ac:dyDescent="0.25">
      <c r="A106" s="29">
        <f t="shared" si="2"/>
        <v>31</v>
      </c>
      <c r="B106" s="29" t="s">
        <v>69</v>
      </c>
      <c r="C106" s="163"/>
      <c r="D106" s="33" t="s">
        <v>103</v>
      </c>
      <c r="E106" s="29" t="s">
        <v>80</v>
      </c>
      <c r="F106" s="136">
        <v>323.39999999999998</v>
      </c>
      <c r="G106" s="135">
        <v>323.39999999999998</v>
      </c>
      <c r="H106" s="135">
        <v>0</v>
      </c>
      <c r="I106" s="135">
        <v>0</v>
      </c>
      <c r="J106" s="135">
        <v>0</v>
      </c>
      <c r="K106" s="39">
        <v>44927</v>
      </c>
      <c r="L106" s="160"/>
      <c r="M106" s="160"/>
      <c r="N106" s="160"/>
      <c r="O106" s="160"/>
    </row>
    <row r="107" spans="1:15" s="161" customFormat="1" ht="31.5" x14ac:dyDescent="0.25">
      <c r="A107" s="29">
        <f t="shared" si="2"/>
        <v>32</v>
      </c>
      <c r="B107" s="29" t="s">
        <v>69</v>
      </c>
      <c r="C107" s="163"/>
      <c r="D107" s="33" t="s">
        <v>104</v>
      </c>
      <c r="E107" s="29" t="s">
        <v>80</v>
      </c>
      <c r="F107" s="136">
        <v>597.39</v>
      </c>
      <c r="G107" s="135">
        <v>597.39</v>
      </c>
      <c r="H107" s="135">
        <v>0</v>
      </c>
      <c r="I107" s="135">
        <v>0</v>
      </c>
      <c r="J107" s="135">
        <v>0</v>
      </c>
      <c r="K107" s="39">
        <v>44927</v>
      </c>
      <c r="L107" s="160"/>
      <c r="M107" s="160"/>
      <c r="N107" s="160"/>
      <c r="O107" s="160"/>
    </row>
    <row r="108" spans="1:15" s="161" customFormat="1" ht="78.75" x14ac:dyDescent="0.25">
      <c r="A108" s="29">
        <f t="shared" si="2"/>
        <v>33</v>
      </c>
      <c r="B108" s="29" t="s">
        <v>69</v>
      </c>
      <c r="C108" s="163"/>
      <c r="D108" s="33" t="s">
        <v>105</v>
      </c>
      <c r="E108" s="29" t="s">
        <v>80</v>
      </c>
      <c r="F108" s="136">
        <v>368.71</v>
      </c>
      <c r="G108" s="135">
        <v>368.71</v>
      </c>
      <c r="H108" s="135">
        <v>0</v>
      </c>
      <c r="I108" s="135">
        <v>0</v>
      </c>
      <c r="J108" s="135">
        <v>0</v>
      </c>
      <c r="K108" s="39">
        <v>44927</v>
      </c>
      <c r="L108" s="160"/>
      <c r="M108" s="160"/>
      <c r="N108" s="160"/>
      <c r="O108" s="160"/>
    </row>
    <row r="109" spans="1:15" s="161" customFormat="1" ht="31.5" x14ac:dyDescent="0.25">
      <c r="A109" s="29">
        <f t="shared" si="2"/>
        <v>34</v>
      </c>
      <c r="B109" s="29" t="s">
        <v>69</v>
      </c>
      <c r="C109" s="163"/>
      <c r="D109" s="33" t="s">
        <v>106</v>
      </c>
      <c r="E109" s="29" t="s">
        <v>80</v>
      </c>
      <c r="F109" s="136">
        <v>200.8</v>
      </c>
      <c r="G109" s="135">
        <v>200.8</v>
      </c>
      <c r="H109" s="135">
        <v>0</v>
      </c>
      <c r="I109" s="135">
        <v>0</v>
      </c>
      <c r="J109" s="135">
        <v>0</v>
      </c>
      <c r="K109" s="39">
        <v>44986</v>
      </c>
      <c r="L109" s="160"/>
      <c r="M109" s="160"/>
      <c r="N109" s="160"/>
      <c r="O109" s="160"/>
    </row>
    <row r="110" spans="1:15" s="161" customFormat="1" ht="63" x14ac:dyDescent="0.25">
      <c r="A110" s="29">
        <f t="shared" si="2"/>
        <v>35</v>
      </c>
      <c r="B110" s="29" t="s">
        <v>69</v>
      </c>
      <c r="C110" s="163"/>
      <c r="D110" s="33" t="s">
        <v>107</v>
      </c>
      <c r="E110" s="29" t="s">
        <v>80</v>
      </c>
      <c r="F110" s="136">
        <v>438.82</v>
      </c>
      <c r="G110" s="135">
        <v>438.82</v>
      </c>
      <c r="H110" s="135">
        <v>0</v>
      </c>
      <c r="I110" s="135">
        <v>0</v>
      </c>
      <c r="J110" s="135">
        <v>0</v>
      </c>
      <c r="K110" s="39">
        <v>45047</v>
      </c>
      <c r="L110" s="160"/>
      <c r="M110" s="160"/>
      <c r="N110" s="160"/>
      <c r="O110" s="160"/>
    </row>
    <row r="111" spans="1:15" s="161" customFormat="1" ht="31.5" x14ac:dyDescent="0.25">
      <c r="A111" s="29">
        <f t="shared" si="2"/>
        <v>36</v>
      </c>
      <c r="B111" s="29" t="s">
        <v>69</v>
      </c>
      <c r="C111" s="163"/>
      <c r="D111" s="33" t="s">
        <v>108</v>
      </c>
      <c r="E111" s="29" t="s">
        <v>80</v>
      </c>
      <c r="F111" s="136">
        <v>11.18</v>
      </c>
      <c r="G111" s="135">
        <v>11.18</v>
      </c>
      <c r="H111" s="135">
        <v>0</v>
      </c>
      <c r="I111" s="135">
        <v>0</v>
      </c>
      <c r="J111" s="135">
        <v>0</v>
      </c>
      <c r="K111" s="39">
        <v>44958</v>
      </c>
      <c r="L111" s="160"/>
      <c r="M111" s="160"/>
      <c r="N111" s="160"/>
      <c r="O111" s="160"/>
    </row>
    <row r="112" spans="1:15" s="161" customFormat="1" ht="31.5" x14ac:dyDescent="0.25">
      <c r="A112" s="29">
        <f t="shared" si="2"/>
        <v>37</v>
      </c>
      <c r="B112" s="29" t="s">
        <v>69</v>
      </c>
      <c r="C112" s="163"/>
      <c r="D112" s="33" t="s">
        <v>109</v>
      </c>
      <c r="E112" s="29" t="s">
        <v>80</v>
      </c>
      <c r="F112" s="136">
        <v>195.33</v>
      </c>
      <c r="G112" s="135">
        <v>195.33</v>
      </c>
      <c r="H112" s="135">
        <v>0</v>
      </c>
      <c r="I112" s="135">
        <v>0</v>
      </c>
      <c r="J112" s="135">
        <v>0</v>
      </c>
      <c r="K112" s="39">
        <v>45047</v>
      </c>
      <c r="L112" s="160"/>
      <c r="M112" s="160"/>
      <c r="N112" s="160"/>
      <c r="O112" s="160"/>
    </row>
    <row r="113" spans="1:15" s="161" customFormat="1" ht="31.5" x14ac:dyDescent="0.25">
      <c r="A113" s="29">
        <f t="shared" si="2"/>
        <v>38</v>
      </c>
      <c r="B113" s="29" t="s">
        <v>69</v>
      </c>
      <c r="C113" s="163"/>
      <c r="D113" s="33" t="s">
        <v>110</v>
      </c>
      <c r="E113" s="29" t="s">
        <v>80</v>
      </c>
      <c r="F113" s="136">
        <v>54.72</v>
      </c>
      <c r="G113" s="135">
        <v>54.72</v>
      </c>
      <c r="H113" s="135">
        <v>0</v>
      </c>
      <c r="I113" s="135">
        <v>0</v>
      </c>
      <c r="J113" s="135">
        <v>0</v>
      </c>
      <c r="K113" s="39">
        <v>44927</v>
      </c>
      <c r="L113" s="160"/>
      <c r="M113" s="160"/>
      <c r="N113" s="160"/>
      <c r="O113" s="160"/>
    </row>
    <row r="114" spans="1:15" s="161" customFormat="1" ht="31.5" x14ac:dyDescent="0.25">
      <c r="A114" s="29">
        <f t="shared" si="2"/>
        <v>39</v>
      </c>
      <c r="B114" s="29" t="s">
        <v>69</v>
      </c>
      <c r="C114" s="163"/>
      <c r="D114" s="33" t="s">
        <v>111</v>
      </c>
      <c r="E114" s="29" t="s">
        <v>80</v>
      </c>
      <c r="F114" s="136">
        <v>2.67</v>
      </c>
      <c r="G114" s="135">
        <v>2.67</v>
      </c>
      <c r="H114" s="135">
        <v>0</v>
      </c>
      <c r="I114" s="135">
        <v>0</v>
      </c>
      <c r="J114" s="135">
        <v>0</v>
      </c>
      <c r="K114" s="39">
        <v>44927</v>
      </c>
      <c r="L114" s="160"/>
      <c r="M114" s="160"/>
      <c r="N114" s="160"/>
      <c r="O114" s="160"/>
    </row>
    <row r="115" spans="1:15" s="161" customFormat="1" ht="31.5" x14ac:dyDescent="0.25">
      <c r="A115" s="29">
        <f t="shared" si="2"/>
        <v>40</v>
      </c>
      <c r="B115" s="29" t="s">
        <v>69</v>
      </c>
      <c r="C115" s="163"/>
      <c r="D115" s="33" t="s">
        <v>112</v>
      </c>
      <c r="E115" s="29" t="s">
        <v>80</v>
      </c>
      <c r="F115" s="136">
        <v>44.84</v>
      </c>
      <c r="G115" s="135">
        <v>44.84</v>
      </c>
      <c r="H115" s="135">
        <v>0</v>
      </c>
      <c r="I115" s="135">
        <v>0</v>
      </c>
      <c r="J115" s="135">
        <v>0</v>
      </c>
      <c r="K115" s="39">
        <v>44958</v>
      </c>
      <c r="L115" s="160"/>
      <c r="M115" s="160"/>
      <c r="N115" s="160"/>
      <c r="O115" s="160"/>
    </row>
    <row r="116" spans="1:15" s="161" customFormat="1" ht="31.5" x14ac:dyDescent="0.25">
      <c r="A116" s="29">
        <f t="shared" si="2"/>
        <v>41</v>
      </c>
      <c r="B116" s="29" t="s">
        <v>69</v>
      </c>
      <c r="C116" s="163"/>
      <c r="D116" s="33" t="s">
        <v>113</v>
      </c>
      <c r="E116" s="29" t="s">
        <v>80</v>
      </c>
      <c r="F116" s="136">
        <v>20</v>
      </c>
      <c r="G116" s="135">
        <v>20</v>
      </c>
      <c r="H116" s="135">
        <v>0</v>
      </c>
      <c r="I116" s="135">
        <v>0</v>
      </c>
      <c r="J116" s="135">
        <v>0</v>
      </c>
      <c r="K116" s="39">
        <v>44927</v>
      </c>
      <c r="L116" s="160"/>
      <c r="M116" s="160"/>
      <c r="N116" s="160"/>
      <c r="O116" s="160"/>
    </row>
    <row r="117" spans="1:15" s="161" customFormat="1" ht="63" x14ac:dyDescent="0.25">
      <c r="A117" s="29">
        <f t="shared" si="2"/>
        <v>42</v>
      </c>
      <c r="B117" s="29" t="s">
        <v>69</v>
      </c>
      <c r="C117" s="163"/>
      <c r="D117" s="33" t="s">
        <v>114</v>
      </c>
      <c r="E117" s="29" t="s">
        <v>80</v>
      </c>
      <c r="F117" s="136">
        <v>53.84</v>
      </c>
      <c r="G117" s="135">
        <v>53.84</v>
      </c>
      <c r="H117" s="135">
        <v>0</v>
      </c>
      <c r="I117" s="135">
        <v>0</v>
      </c>
      <c r="J117" s="135">
        <v>0</v>
      </c>
      <c r="K117" s="39">
        <v>44927</v>
      </c>
      <c r="L117" s="160"/>
      <c r="M117" s="160"/>
      <c r="N117" s="160"/>
      <c r="O117" s="160"/>
    </row>
    <row r="118" spans="1:15" s="161" customFormat="1" ht="31.5" x14ac:dyDescent="0.25">
      <c r="A118" s="29">
        <f t="shared" si="2"/>
        <v>43</v>
      </c>
      <c r="B118" s="29" t="s">
        <v>69</v>
      </c>
      <c r="C118" s="163"/>
      <c r="D118" s="33" t="s">
        <v>115</v>
      </c>
      <c r="E118" s="29" t="s">
        <v>80</v>
      </c>
      <c r="F118" s="136">
        <v>65.72</v>
      </c>
      <c r="G118" s="135">
        <v>65.72</v>
      </c>
      <c r="H118" s="135">
        <v>0</v>
      </c>
      <c r="I118" s="135">
        <v>0</v>
      </c>
      <c r="J118" s="135">
        <v>0</v>
      </c>
      <c r="K118" s="39">
        <v>44927</v>
      </c>
      <c r="L118" s="160"/>
      <c r="M118" s="160"/>
      <c r="N118" s="160"/>
      <c r="O118" s="160"/>
    </row>
    <row r="119" spans="1:15" s="161" customFormat="1" ht="63" x14ac:dyDescent="0.25">
      <c r="A119" s="29">
        <f t="shared" si="2"/>
        <v>44</v>
      </c>
      <c r="B119" s="29" t="s">
        <v>69</v>
      </c>
      <c r="C119" s="163"/>
      <c r="D119" s="33" t="s">
        <v>116</v>
      </c>
      <c r="E119" s="29" t="s">
        <v>80</v>
      </c>
      <c r="F119" s="136">
        <v>650.22</v>
      </c>
      <c r="G119" s="135">
        <v>650.22</v>
      </c>
      <c r="H119" s="135">
        <v>0</v>
      </c>
      <c r="I119" s="135">
        <v>0</v>
      </c>
      <c r="J119" s="135">
        <v>0</v>
      </c>
      <c r="K119" s="39">
        <v>45108</v>
      </c>
      <c r="L119" s="160"/>
      <c r="M119" s="160"/>
      <c r="N119" s="160"/>
      <c r="O119" s="160"/>
    </row>
    <row r="120" spans="1:15" s="161" customFormat="1" ht="47.25" x14ac:dyDescent="0.25">
      <c r="A120" s="29">
        <f t="shared" si="2"/>
        <v>45</v>
      </c>
      <c r="B120" s="29" t="s">
        <v>69</v>
      </c>
      <c r="C120" s="163"/>
      <c r="D120" s="33" t="s">
        <v>117</v>
      </c>
      <c r="E120" s="29" t="s">
        <v>80</v>
      </c>
      <c r="F120" s="136">
        <v>4.2</v>
      </c>
      <c r="G120" s="135">
        <v>4.2</v>
      </c>
      <c r="H120" s="135">
        <v>0</v>
      </c>
      <c r="I120" s="135">
        <v>0</v>
      </c>
      <c r="J120" s="135">
        <v>0</v>
      </c>
      <c r="K120" s="39">
        <v>44896</v>
      </c>
      <c r="L120" s="160"/>
      <c r="M120" s="160"/>
      <c r="N120" s="160"/>
      <c r="O120" s="160"/>
    </row>
    <row r="121" spans="1:15" s="161" customFormat="1" ht="47.25" x14ac:dyDescent="0.25">
      <c r="A121" s="29">
        <f t="shared" si="2"/>
        <v>46</v>
      </c>
      <c r="B121" s="29" t="s">
        <v>69</v>
      </c>
      <c r="C121" s="163"/>
      <c r="D121" s="33" t="s">
        <v>118</v>
      </c>
      <c r="E121" s="29" t="s">
        <v>80</v>
      </c>
      <c r="F121" s="136">
        <v>150</v>
      </c>
      <c r="G121" s="135">
        <v>150</v>
      </c>
      <c r="H121" s="135">
        <v>0</v>
      </c>
      <c r="I121" s="135">
        <v>0</v>
      </c>
      <c r="J121" s="135">
        <v>0</v>
      </c>
      <c r="K121" s="39">
        <v>44927</v>
      </c>
      <c r="L121" s="160"/>
      <c r="M121" s="160"/>
      <c r="N121" s="160"/>
      <c r="O121" s="160"/>
    </row>
    <row r="122" spans="1:15" s="161" customFormat="1" ht="31.5" x14ac:dyDescent="0.25">
      <c r="A122" s="29">
        <f t="shared" si="2"/>
        <v>47</v>
      </c>
      <c r="B122" s="29" t="s">
        <v>69</v>
      </c>
      <c r="C122" s="163"/>
      <c r="D122" s="33" t="s">
        <v>119</v>
      </c>
      <c r="E122" s="29" t="s">
        <v>80</v>
      </c>
      <c r="F122" s="136">
        <v>72</v>
      </c>
      <c r="G122" s="135">
        <v>72</v>
      </c>
      <c r="H122" s="135">
        <v>0</v>
      </c>
      <c r="I122" s="135">
        <v>0</v>
      </c>
      <c r="J122" s="135">
        <v>0</v>
      </c>
      <c r="K122" s="39">
        <v>44896</v>
      </c>
      <c r="L122" s="160"/>
      <c r="M122" s="160"/>
      <c r="N122" s="160"/>
      <c r="O122" s="160"/>
    </row>
    <row r="123" spans="1:15" s="161" customFormat="1" ht="47.25" x14ac:dyDescent="0.25">
      <c r="A123" s="29">
        <f t="shared" si="2"/>
        <v>48</v>
      </c>
      <c r="B123" s="29" t="s">
        <v>69</v>
      </c>
      <c r="C123" s="163"/>
      <c r="D123" s="33" t="s">
        <v>120</v>
      </c>
      <c r="E123" s="29" t="s">
        <v>80</v>
      </c>
      <c r="F123" s="136">
        <v>74</v>
      </c>
      <c r="G123" s="135">
        <v>74</v>
      </c>
      <c r="H123" s="135">
        <v>0</v>
      </c>
      <c r="I123" s="135">
        <v>0</v>
      </c>
      <c r="J123" s="135">
        <v>0</v>
      </c>
      <c r="K123" s="39">
        <v>44958</v>
      </c>
      <c r="L123" s="160"/>
      <c r="M123" s="160"/>
      <c r="N123" s="160"/>
      <c r="O123" s="160"/>
    </row>
    <row r="124" spans="1:15" s="161" customFormat="1" ht="31.5" x14ac:dyDescent="0.25">
      <c r="A124" s="29">
        <f t="shared" si="2"/>
        <v>49</v>
      </c>
      <c r="B124" s="29" t="s">
        <v>69</v>
      </c>
      <c r="C124" s="163"/>
      <c r="D124" s="33" t="s">
        <v>121</v>
      </c>
      <c r="E124" s="29" t="s">
        <v>80</v>
      </c>
      <c r="F124" s="136">
        <v>89.04</v>
      </c>
      <c r="G124" s="135">
        <v>89.04</v>
      </c>
      <c r="H124" s="135">
        <v>0</v>
      </c>
      <c r="I124" s="135">
        <v>0</v>
      </c>
      <c r="J124" s="135">
        <v>0</v>
      </c>
      <c r="K124" s="39">
        <v>44927</v>
      </c>
      <c r="L124" s="160"/>
      <c r="M124" s="160"/>
      <c r="N124" s="160"/>
      <c r="O124" s="160"/>
    </row>
    <row r="125" spans="1:15" s="161" customFormat="1" ht="31.5" x14ac:dyDescent="0.25">
      <c r="A125" s="29">
        <f t="shared" si="2"/>
        <v>50</v>
      </c>
      <c r="B125" s="29" t="s">
        <v>69</v>
      </c>
      <c r="C125" s="163"/>
      <c r="D125" s="33" t="s">
        <v>122</v>
      </c>
      <c r="E125" s="29" t="s">
        <v>80</v>
      </c>
      <c r="F125" s="136">
        <v>8.0299999999999994</v>
      </c>
      <c r="G125" s="135">
        <v>8.0299999999999994</v>
      </c>
      <c r="H125" s="135">
        <v>0</v>
      </c>
      <c r="I125" s="135">
        <v>0</v>
      </c>
      <c r="J125" s="135">
        <v>0</v>
      </c>
      <c r="K125" s="39">
        <v>44958</v>
      </c>
      <c r="L125" s="160"/>
      <c r="M125" s="160"/>
      <c r="N125" s="160"/>
      <c r="O125" s="160"/>
    </row>
    <row r="126" spans="1:15" s="161" customFormat="1" ht="47.25" x14ac:dyDescent="0.25">
      <c r="A126" s="29">
        <f t="shared" si="2"/>
        <v>51</v>
      </c>
      <c r="B126" s="29" t="s">
        <v>69</v>
      </c>
      <c r="C126" s="163"/>
      <c r="D126" s="33" t="s">
        <v>123</v>
      </c>
      <c r="E126" s="29" t="s">
        <v>80</v>
      </c>
      <c r="F126" s="136">
        <v>0.41</v>
      </c>
      <c r="G126" s="135">
        <v>0.41</v>
      </c>
      <c r="H126" s="135">
        <v>0</v>
      </c>
      <c r="I126" s="135">
        <v>0</v>
      </c>
      <c r="J126" s="135">
        <v>0</v>
      </c>
      <c r="K126" s="39">
        <v>44958</v>
      </c>
      <c r="L126" s="160"/>
      <c r="M126" s="160"/>
      <c r="N126" s="160"/>
      <c r="O126" s="160"/>
    </row>
    <row r="127" spans="1:15" s="161" customFormat="1" ht="47.25" x14ac:dyDescent="0.25">
      <c r="A127" s="29">
        <f t="shared" si="2"/>
        <v>52</v>
      </c>
      <c r="B127" s="29" t="s">
        <v>69</v>
      </c>
      <c r="C127" s="163"/>
      <c r="D127" s="33" t="s">
        <v>124</v>
      </c>
      <c r="E127" s="29" t="s">
        <v>80</v>
      </c>
      <c r="F127" s="136">
        <v>6.39</v>
      </c>
      <c r="G127" s="135">
        <v>6.39</v>
      </c>
      <c r="H127" s="135">
        <v>0</v>
      </c>
      <c r="I127" s="135">
        <v>0</v>
      </c>
      <c r="J127" s="135">
        <v>0</v>
      </c>
      <c r="K127" s="39">
        <v>44958</v>
      </c>
      <c r="L127" s="160"/>
      <c r="M127" s="160"/>
      <c r="N127" s="160"/>
      <c r="O127" s="160"/>
    </row>
    <row r="128" spans="1:15" s="161" customFormat="1" ht="236.25" x14ac:dyDescent="0.25">
      <c r="A128" s="29">
        <f t="shared" si="2"/>
        <v>53</v>
      </c>
      <c r="B128" s="29" t="s">
        <v>69</v>
      </c>
      <c r="C128" s="163"/>
      <c r="D128" s="33" t="s">
        <v>125</v>
      </c>
      <c r="E128" s="29" t="s">
        <v>80</v>
      </c>
      <c r="F128" s="136">
        <v>10.8</v>
      </c>
      <c r="G128" s="135">
        <v>10.8</v>
      </c>
      <c r="H128" s="135">
        <v>0</v>
      </c>
      <c r="I128" s="135">
        <v>0</v>
      </c>
      <c r="J128" s="135">
        <v>0</v>
      </c>
      <c r="K128" s="39">
        <v>44958</v>
      </c>
      <c r="L128" s="160"/>
      <c r="M128" s="160"/>
      <c r="N128" s="160"/>
      <c r="O128" s="160"/>
    </row>
    <row r="129" spans="1:15" s="161" customFormat="1" ht="126" x14ac:dyDescent="0.25">
      <c r="A129" s="29">
        <f t="shared" si="2"/>
        <v>54</v>
      </c>
      <c r="B129" s="29" t="s">
        <v>69</v>
      </c>
      <c r="C129" s="163"/>
      <c r="D129" s="33" t="s">
        <v>126</v>
      </c>
      <c r="E129" s="29" t="s">
        <v>80</v>
      </c>
      <c r="F129" s="136">
        <v>335.33</v>
      </c>
      <c r="G129" s="135">
        <v>335.33</v>
      </c>
      <c r="H129" s="135">
        <v>0</v>
      </c>
      <c r="I129" s="135">
        <v>0</v>
      </c>
      <c r="J129" s="135">
        <v>0</v>
      </c>
      <c r="K129" s="39">
        <v>45078</v>
      </c>
      <c r="L129" s="160"/>
      <c r="M129" s="160"/>
      <c r="N129" s="160"/>
      <c r="O129" s="160"/>
    </row>
    <row r="130" spans="1:15" s="161" customFormat="1" ht="315" x14ac:dyDescent="0.25">
      <c r="A130" s="29">
        <f t="shared" si="2"/>
        <v>55</v>
      </c>
      <c r="B130" s="29" t="s">
        <v>69</v>
      </c>
      <c r="C130" s="163"/>
      <c r="D130" s="33" t="s">
        <v>127</v>
      </c>
      <c r="E130" s="29" t="s">
        <v>80</v>
      </c>
      <c r="F130" s="136">
        <v>70.8</v>
      </c>
      <c r="G130" s="135">
        <v>70.8</v>
      </c>
      <c r="H130" s="135">
        <v>0</v>
      </c>
      <c r="I130" s="135">
        <v>0</v>
      </c>
      <c r="J130" s="135">
        <v>0</v>
      </c>
      <c r="K130" s="39">
        <v>44927</v>
      </c>
      <c r="L130" s="160"/>
      <c r="M130" s="160"/>
      <c r="N130" s="160"/>
      <c r="O130" s="160"/>
    </row>
    <row r="131" spans="1:15" s="161" customFormat="1" ht="126" x14ac:dyDescent="0.25">
      <c r="A131" s="29">
        <f t="shared" si="2"/>
        <v>56</v>
      </c>
      <c r="B131" s="29" t="s">
        <v>69</v>
      </c>
      <c r="C131" s="163"/>
      <c r="D131" s="33" t="s">
        <v>128</v>
      </c>
      <c r="E131" s="29" t="s">
        <v>80</v>
      </c>
      <c r="F131" s="136">
        <v>147.19999999999999</v>
      </c>
      <c r="G131" s="135">
        <v>147.19999999999999</v>
      </c>
      <c r="H131" s="135">
        <v>0</v>
      </c>
      <c r="I131" s="135">
        <v>0</v>
      </c>
      <c r="J131" s="135">
        <v>0</v>
      </c>
      <c r="K131" s="39">
        <v>44927</v>
      </c>
      <c r="L131" s="160"/>
      <c r="M131" s="160"/>
      <c r="N131" s="160"/>
      <c r="O131" s="160"/>
    </row>
    <row r="132" spans="1:15" s="161" customFormat="1" ht="31.5" x14ac:dyDescent="0.25">
      <c r="A132" s="29">
        <f t="shared" si="2"/>
        <v>57</v>
      </c>
      <c r="B132" s="29" t="s">
        <v>69</v>
      </c>
      <c r="C132" s="163"/>
      <c r="D132" s="33" t="s">
        <v>129</v>
      </c>
      <c r="E132" s="29" t="s">
        <v>80</v>
      </c>
      <c r="F132" s="136">
        <v>50</v>
      </c>
      <c r="G132" s="135">
        <v>50</v>
      </c>
      <c r="H132" s="135">
        <v>0</v>
      </c>
      <c r="I132" s="135">
        <v>0</v>
      </c>
      <c r="J132" s="135">
        <v>0</v>
      </c>
      <c r="K132" s="39">
        <v>44986</v>
      </c>
      <c r="L132" s="160"/>
      <c r="M132" s="160"/>
      <c r="N132" s="160"/>
      <c r="O132" s="160"/>
    </row>
    <row r="133" spans="1:15" s="161" customFormat="1" ht="31.5" x14ac:dyDescent="0.25">
      <c r="A133" s="29">
        <f t="shared" si="2"/>
        <v>58</v>
      </c>
      <c r="B133" s="29" t="s">
        <v>69</v>
      </c>
      <c r="C133" s="163"/>
      <c r="D133" s="33" t="s">
        <v>130</v>
      </c>
      <c r="E133" s="29" t="s">
        <v>80</v>
      </c>
      <c r="F133" s="136">
        <v>388.52</v>
      </c>
      <c r="G133" s="135">
        <v>388.52</v>
      </c>
      <c r="H133" s="135">
        <v>0</v>
      </c>
      <c r="I133" s="135">
        <v>0</v>
      </c>
      <c r="J133" s="135">
        <v>0</v>
      </c>
      <c r="K133" s="39">
        <v>45170</v>
      </c>
      <c r="L133" s="160"/>
      <c r="M133" s="160"/>
      <c r="N133" s="160"/>
      <c r="O133" s="160"/>
    </row>
    <row r="134" spans="1:15" s="161" customFormat="1" ht="47.25" x14ac:dyDescent="0.25">
      <c r="A134" s="29">
        <f t="shared" si="2"/>
        <v>59</v>
      </c>
      <c r="B134" s="29" t="s">
        <v>69</v>
      </c>
      <c r="C134" s="163"/>
      <c r="D134" s="33" t="s">
        <v>131</v>
      </c>
      <c r="E134" s="29" t="s">
        <v>80</v>
      </c>
      <c r="F134" s="136">
        <v>216.6</v>
      </c>
      <c r="G134" s="135">
        <v>216.6</v>
      </c>
      <c r="H134" s="135">
        <v>0</v>
      </c>
      <c r="I134" s="135">
        <v>0</v>
      </c>
      <c r="J134" s="135">
        <v>0</v>
      </c>
      <c r="K134" s="39">
        <v>44927</v>
      </c>
      <c r="L134" s="160"/>
      <c r="M134" s="160"/>
      <c r="N134" s="160"/>
      <c r="O134" s="160"/>
    </row>
    <row r="135" spans="1:15" s="161" customFormat="1" ht="47.25" x14ac:dyDescent="0.25">
      <c r="A135" s="29">
        <f t="shared" si="2"/>
        <v>60</v>
      </c>
      <c r="B135" s="29" t="s">
        <v>69</v>
      </c>
      <c r="C135" s="163"/>
      <c r="D135" s="33" t="s">
        <v>132</v>
      </c>
      <c r="E135" s="29" t="s">
        <v>80</v>
      </c>
      <c r="F135" s="136">
        <v>87.6</v>
      </c>
      <c r="G135" s="135">
        <v>87.6</v>
      </c>
      <c r="H135" s="135">
        <v>0</v>
      </c>
      <c r="I135" s="135">
        <v>0</v>
      </c>
      <c r="J135" s="135">
        <v>0</v>
      </c>
      <c r="K135" s="39">
        <v>44927</v>
      </c>
      <c r="L135" s="160"/>
      <c r="M135" s="160"/>
      <c r="N135" s="160"/>
      <c r="O135" s="160"/>
    </row>
    <row r="136" spans="1:15" s="161" customFormat="1" ht="63" x14ac:dyDescent="0.25">
      <c r="A136" s="29">
        <f t="shared" si="2"/>
        <v>61</v>
      </c>
      <c r="B136" s="29" t="s">
        <v>69</v>
      </c>
      <c r="C136" s="163"/>
      <c r="D136" s="33" t="s">
        <v>133</v>
      </c>
      <c r="E136" s="29" t="s">
        <v>80</v>
      </c>
      <c r="F136" s="136">
        <v>26.48</v>
      </c>
      <c r="G136" s="135">
        <v>26.48</v>
      </c>
      <c r="H136" s="135">
        <v>0</v>
      </c>
      <c r="I136" s="135">
        <v>0</v>
      </c>
      <c r="J136" s="135">
        <v>0</v>
      </c>
      <c r="K136" s="39">
        <v>44927</v>
      </c>
      <c r="L136" s="160"/>
      <c r="M136" s="160"/>
      <c r="N136" s="160"/>
      <c r="O136" s="160"/>
    </row>
    <row r="137" spans="1:15" s="161" customFormat="1" ht="47.25" x14ac:dyDescent="0.25">
      <c r="A137" s="29">
        <f t="shared" si="2"/>
        <v>62</v>
      </c>
      <c r="B137" s="29" t="s">
        <v>69</v>
      </c>
      <c r="C137" s="163"/>
      <c r="D137" s="33" t="s">
        <v>131</v>
      </c>
      <c r="E137" s="29" t="s">
        <v>80</v>
      </c>
      <c r="F137" s="136">
        <v>519.67999999999995</v>
      </c>
      <c r="G137" s="135">
        <v>519.67999999999995</v>
      </c>
      <c r="H137" s="135">
        <v>0</v>
      </c>
      <c r="I137" s="135">
        <v>0</v>
      </c>
      <c r="J137" s="135">
        <v>0</v>
      </c>
      <c r="K137" s="39">
        <v>44927</v>
      </c>
      <c r="L137" s="160"/>
      <c r="M137" s="160"/>
      <c r="N137" s="160"/>
      <c r="O137" s="160"/>
    </row>
    <row r="138" spans="1:15" s="161" customFormat="1" ht="31.5" x14ac:dyDescent="0.25">
      <c r="A138" s="29">
        <f t="shared" si="2"/>
        <v>63</v>
      </c>
      <c r="B138" s="29" t="s">
        <v>69</v>
      </c>
      <c r="C138" s="163"/>
      <c r="D138" s="33" t="s">
        <v>134</v>
      </c>
      <c r="E138" s="29" t="s">
        <v>80</v>
      </c>
      <c r="F138" s="136">
        <v>162.58000000000001</v>
      </c>
      <c r="G138" s="135">
        <v>162.58000000000001</v>
      </c>
      <c r="H138" s="135">
        <v>0</v>
      </c>
      <c r="I138" s="135">
        <v>0</v>
      </c>
      <c r="J138" s="135">
        <v>0</v>
      </c>
      <c r="K138" s="39">
        <v>44927</v>
      </c>
      <c r="L138" s="160"/>
      <c r="M138" s="160"/>
      <c r="N138" s="160"/>
      <c r="O138" s="160"/>
    </row>
    <row r="139" spans="1:15" s="161" customFormat="1" ht="47.25" x14ac:dyDescent="0.25">
      <c r="A139" s="29">
        <f t="shared" si="2"/>
        <v>64</v>
      </c>
      <c r="B139" s="29" t="s">
        <v>69</v>
      </c>
      <c r="C139" s="164"/>
      <c r="D139" s="33" t="s">
        <v>135</v>
      </c>
      <c r="E139" s="29" t="s">
        <v>80</v>
      </c>
      <c r="F139" s="136">
        <v>108.7</v>
      </c>
      <c r="G139" s="135">
        <v>108.7</v>
      </c>
      <c r="H139" s="135">
        <v>0</v>
      </c>
      <c r="I139" s="135">
        <v>0</v>
      </c>
      <c r="J139" s="135">
        <v>0</v>
      </c>
      <c r="K139" s="39">
        <v>45170</v>
      </c>
      <c r="L139" s="160"/>
      <c r="M139" s="160"/>
      <c r="N139" s="160"/>
      <c r="O139" s="160"/>
    </row>
    <row r="140" spans="1:15" s="161" customFormat="1" ht="15.75" customHeight="1" x14ac:dyDescent="0.25">
      <c r="A140" s="151" t="s">
        <v>66</v>
      </c>
      <c r="B140" s="168"/>
      <c r="C140" s="168"/>
      <c r="D140" s="152"/>
      <c r="E140" s="29"/>
      <c r="F140" s="135">
        <v>10010.35</v>
      </c>
      <c r="G140" s="135">
        <v>10010.35</v>
      </c>
      <c r="H140" s="135">
        <f t="shared" ref="H140:J140" si="3">SUM(H76:H139)</f>
        <v>0</v>
      </c>
      <c r="I140" s="135">
        <f t="shared" si="3"/>
        <v>0</v>
      </c>
      <c r="J140" s="135">
        <f t="shared" si="3"/>
        <v>0</v>
      </c>
      <c r="K140" s="29"/>
    </row>
    <row r="141" spans="1:15" s="161" customFormat="1" ht="94.5" x14ac:dyDescent="0.25">
      <c r="A141" s="29">
        <v>1</v>
      </c>
      <c r="B141" s="29" t="s">
        <v>69</v>
      </c>
      <c r="C141" s="33" t="s">
        <v>143</v>
      </c>
      <c r="D141" s="29" t="s">
        <v>22</v>
      </c>
      <c r="E141" s="29" t="s">
        <v>72</v>
      </c>
      <c r="F141" s="135">
        <v>716.46</v>
      </c>
      <c r="G141" s="135">
        <v>716.46</v>
      </c>
      <c r="H141" s="135">
        <v>0</v>
      </c>
      <c r="I141" s="135">
        <v>0</v>
      </c>
      <c r="J141" s="135">
        <v>0</v>
      </c>
      <c r="K141" s="159">
        <v>45231</v>
      </c>
    </row>
    <row r="142" spans="1:15" s="161" customFormat="1" ht="63" x14ac:dyDescent="0.25">
      <c r="A142" s="29">
        <f>1+A141</f>
        <v>2</v>
      </c>
      <c r="B142" s="29" t="s">
        <v>69</v>
      </c>
      <c r="C142" s="33" t="s">
        <v>144</v>
      </c>
      <c r="D142" s="29" t="s">
        <v>137</v>
      </c>
      <c r="E142" s="29" t="s">
        <v>72</v>
      </c>
      <c r="F142" s="135">
        <v>423.3</v>
      </c>
      <c r="G142" s="135">
        <v>423.3</v>
      </c>
      <c r="H142" s="135">
        <v>0</v>
      </c>
      <c r="I142" s="135">
        <v>0</v>
      </c>
      <c r="J142" s="135">
        <v>0</v>
      </c>
      <c r="K142" s="159">
        <v>45413</v>
      </c>
    </row>
    <row r="143" spans="1:15" s="161" customFormat="1" ht="78.75" x14ac:dyDescent="0.25">
      <c r="A143" s="29">
        <f t="shared" ref="A143:A204" si="4">1+A142</f>
        <v>3</v>
      </c>
      <c r="B143" s="29" t="s">
        <v>69</v>
      </c>
      <c r="C143" s="33" t="s">
        <v>145</v>
      </c>
      <c r="D143" s="29" t="s">
        <v>139</v>
      </c>
      <c r="E143" s="29" t="s">
        <v>72</v>
      </c>
      <c r="F143" s="135">
        <v>600</v>
      </c>
      <c r="G143" s="135">
        <v>600</v>
      </c>
      <c r="H143" s="135">
        <v>0</v>
      </c>
      <c r="I143" s="135">
        <v>0</v>
      </c>
      <c r="J143" s="135">
        <v>0</v>
      </c>
      <c r="K143" s="159">
        <v>45413</v>
      </c>
    </row>
    <row r="144" spans="1:15" s="161" customFormat="1" ht="31.5" customHeight="1" x14ac:dyDescent="0.25">
      <c r="A144" s="29">
        <f t="shared" si="4"/>
        <v>4</v>
      </c>
      <c r="B144" s="29" t="s">
        <v>69</v>
      </c>
      <c r="C144" s="162" t="s">
        <v>146</v>
      </c>
      <c r="D144" s="29" t="s">
        <v>79</v>
      </c>
      <c r="E144" s="29" t="s">
        <v>80</v>
      </c>
      <c r="F144" s="135">
        <v>180</v>
      </c>
      <c r="G144" s="135">
        <v>180</v>
      </c>
      <c r="H144" s="135">
        <v>0</v>
      </c>
      <c r="I144" s="135">
        <v>0</v>
      </c>
      <c r="J144" s="135">
        <v>0</v>
      </c>
      <c r="K144" s="38">
        <v>45292</v>
      </c>
      <c r="L144" s="160"/>
      <c r="M144" s="160"/>
      <c r="N144" s="160"/>
      <c r="O144" s="160"/>
    </row>
    <row r="145" spans="1:15" s="161" customFormat="1" ht="47.25" x14ac:dyDescent="0.25">
      <c r="A145" s="29">
        <f t="shared" si="4"/>
        <v>5</v>
      </c>
      <c r="B145" s="29" t="s">
        <v>69</v>
      </c>
      <c r="C145" s="163"/>
      <c r="D145" s="29" t="s">
        <v>81</v>
      </c>
      <c r="E145" s="29" t="s">
        <v>80</v>
      </c>
      <c r="F145" s="30">
        <v>209.7</v>
      </c>
      <c r="G145" s="135">
        <v>209.7</v>
      </c>
      <c r="H145" s="135">
        <v>0</v>
      </c>
      <c r="I145" s="135">
        <v>0</v>
      </c>
      <c r="J145" s="135">
        <v>0</v>
      </c>
      <c r="K145" s="38">
        <v>45444</v>
      </c>
      <c r="L145" s="160"/>
      <c r="M145" s="160"/>
      <c r="N145" s="160"/>
      <c r="O145" s="160"/>
    </row>
    <row r="146" spans="1:15" s="161" customFormat="1" ht="31.5" x14ac:dyDescent="0.25">
      <c r="A146" s="29">
        <f t="shared" si="4"/>
        <v>6</v>
      </c>
      <c r="B146" s="29" t="s">
        <v>69</v>
      </c>
      <c r="C146" s="163"/>
      <c r="D146" s="31" t="s">
        <v>82</v>
      </c>
      <c r="E146" s="29" t="s">
        <v>80</v>
      </c>
      <c r="F146" s="135">
        <v>60</v>
      </c>
      <c r="G146" s="135">
        <v>60</v>
      </c>
      <c r="H146" s="135">
        <v>0</v>
      </c>
      <c r="I146" s="135">
        <v>0</v>
      </c>
      <c r="J146" s="135">
        <v>0</v>
      </c>
      <c r="K146" s="38">
        <v>45444</v>
      </c>
      <c r="L146" s="160"/>
      <c r="M146" s="160"/>
      <c r="N146" s="160"/>
      <c r="O146" s="160"/>
    </row>
    <row r="147" spans="1:15" s="161" customFormat="1" ht="63" x14ac:dyDescent="0.25">
      <c r="A147" s="29">
        <f t="shared" si="4"/>
        <v>7</v>
      </c>
      <c r="B147" s="29" t="s">
        <v>69</v>
      </c>
      <c r="C147" s="163"/>
      <c r="D147" s="31" t="s">
        <v>83</v>
      </c>
      <c r="E147" s="29" t="s">
        <v>80</v>
      </c>
      <c r="F147" s="135">
        <v>100</v>
      </c>
      <c r="G147" s="135">
        <v>100</v>
      </c>
      <c r="H147" s="135">
        <v>0</v>
      </c>
      <c r="I147" s="135">
        <v>0</v>
      </c>
      <c r="J147" s="135">
        <v>0</v>
      </c>
      <c r="K147" s="38">
        <v>45444</v>
      </c>
      <c r="L147" s="160"/>
      <c r="M147" s="160"/>
      <c r="N147" s="160"/>
      <c r="O147" s="160"/>
    </row>
    <row r="148" spans="1:15" s="161" customFormat="1" ht="31.5" x14ac:dyDescent="0.25">
      <c r="A148" s="29">
        <f t="shared" si="4"/>
        <v>8</v>
      </c>
      <c r="B148" s="29" t="s">
        <v>69</v>
      </c>
      <c r="C148" s="163"/>
      <c r="D148" s="31" t="s">
        <v>84</v>
      </c>
      <c r="E148" s="29" t="s">
        <v>80</v>
      </c>
      <c r="F148" s="135">
        <v>150</v>
      </c>
      <c r="G148" s="135">
        <v>150</v>
      </c>
      <c r="H148" s="135">
        <v>0</v>
      </c>
      <c r="I148" s="135">
        <v>0</v>
      </c>
      <c r="J148" s="135">
        <v>0</v>
      </c>
      <c r="K148" s="38">
        <v>45444</v>
      </c>
      <c r="L148" s="160"/>
      <c r="M148" s="160"/>
      <c r="N148" s="160"/>
      <c r="O148" s="160"/>
    </row>
    <row r="149" spans="1:15" s="161" customFormat="1" ht="63" x14ac:dyDescent="0.25">
      <c r="A149" s="29">
        <f t="shared" si="4"/>
        <v>9</v>
      </c>
      <c r="B149" s="29" t="s">
        <v>69</v>
      </c>
      <c r="C149" s="163"/>
      <c r="D149" s="31" t="s">
        <v>85</v>
      </c>
      <c r="E149" s="29" t="s">
        <v>80</v>
      </c>
      <c r="F149" s="30">
        <v>144.03</v>
      </c>
      <c r="G149" s="135">
        <v>144.03</v>
      </c>
      <c r="H149" s="135">
        <v>0</v>
      </c>
      <c r="I149" s="135">
        <v>0</v>
      </c>
      <c r="J149" s="135">
        <v>0</v>
      </c>
      <c r="K149" s="38">
        <v>45292</v>
      </c>
      <c r="L149" s="160"/>
      <c r="M149" s="160"/>
      <c r="N149" s="160"/>
      <c r="O149" s="160"/>
    </row>
    <row r="150" spans="1:15" s="161" customFormat="1" ht="63" x14ac:dyDescent="0.25">
      <c r="A150" s="29">
        <f t="shared" si="4"/>
        <v>10</v>
      </c>
      <c r="B150" s="29" t="s">
        <v>69</v>
      </c>
      <c r="C150" s="163"/>
      <c r="D150" s="31" t="s">
        <v>86</v>
      </c>
      <c r="E150" s="29" t="s">
        <v>80</v>
      </c>
      <c r="F150" s="30">
        <v>45.03</v>
      </c>
      <c r="G150" s="135">
        <v>45.03</v>
      </c>
      <c r="H150" s="135">
        <v>0</v>
      </c>
      <c r="I150" s="135">
        <v>0</v>
      </c>
      <c r="J150" s="135">
        <v>0</v>
      </c>
      <c r="K150" s="38">
        <v>45139</v>
      </c>
      <c r="L150" s="160"/>
      <c r="M150" s="160"/>
      <c r="N150" s="160"/>
      <c r="O150" s="160"/>
    </row>
    <row r="151" spans="1:15" s="161" customFormat="1" ht="94.5" x14ac:dyDescent="0.25">
      <c r="A151" s="29">
        <f t="shared" si="4"/>
        <v>11</v>
      </c>
      <c r="B151" s="29" t="s">
        <v>69</v>
      </c>
      <c r="C151" s="163"/>
      <c r="D151" s="31" t="s">
        <v>87</v>
      </c>
      <c r="E151" s="29" t="s">
        <v>80</v>
      </c>
      <c r="F151" s="30">
        <v>15.9</v>
      </c>
      <c r="G151" s="135">
        <v>15.9</v>
      </c>
      <c r="H151" s="135">
        <v>0</v>
      </c>
      <c r="I151" s="135">
        <v>0</v>
      </c>
      <c r="J151" s="135">
        <v>0</v>
      </c>
      <c r="K151" s="38">
        <v>45413</v>
      </c>
      <c r="L151" s="160"/>
      <c r="M151" s="160"/>
      <c r="N151" s="160"/>
      <c r="O151" s="160"/>
    </row>
    <row r="152" spans="1:15" s="161" customFormat="1" ht="31.5" x14ac:dyDescent="0.25">
      <c r="A152" s="29">
        <f t="shared" si="4"/>
        <v>12</v>
      </c>
      <c r="B152" s="29" t="s">
        <v>69</v>
      </c>
      <c r="C152" s="163"/>
      <c r="D152" s="31" t="s">
        <v>88</v>
      </c>
      <c r="E152" s="29" t="s">
        <v>80</v>
      </c>
      <c r="F152" s="30">
        <v>147.84</v>
      </c>
      <c r="G152" s="135">
        <v>147.84</v>
      </c>
      <c r="H152" s="135">
        <v>0</v>
      </c>
      <c r="I152" s="135">
        <v>0</v>
      </c>
      <c r="J152" s="135">
        <v>0</v>
      </c>
      <c r="K152" s="38">
        <v>45323</v>
      </c>
      <c r="L152" s="160"/>
      <c r="M152" s="160"/>
      <c r="N152" s="160"/>
      <c r="O152" s="160"/>
    </row>
    <row r="153" spans="1:15" s="161" customFormat="1" ht="78.75" x14ac:dyDescent="0.25">
      <c r="A153" s="29">
        <f t="shared" si="4"/>
        <v>13</v>
      </c>
      <c r="B153" s="29" t="s">
        <v>69</v>
      </c>
      <c r="C153" s="163"/>
      <c r="D153" s="31" t="s">
        <v>89</v>
      </c>
      <c r="E153" s="29" t="s">
        <v>80</v>
      </c>
      <c r="F153" s="30">
        <v>18.79</v>
      </c>
      <c r="G153" s="135">
        <v>18.79</v>
      </c>
      <c r="H153" s="135">
        <v>0</v>
      </c>
      <c r="I153" s="135">
        <v>0</v>
      </c>
      <c r="J153" s="135">
        <v>0</v>
      </c>
      <c r="K153" s="38">
        <v>45413</v>
      </c>
      <c r="L153" s="160"/>
      <c r="M153" s="160"/>
      <c r="N153" s="160"/>
      <c r="O153" s="160"/>
    </row>
    <row r="154" spans="1:15" s="161" customFormat="1" ht="63" x14ac:dyDescent="0.25">
      <c r="A154" s="29">
        <f t="shared" si="4"/>
        <v>14</v>
      </c>
      <c r="B154" s="29" t="s">
        <v>69</v>
      </c>
      <c r="C154" s="163"/>
      <c r="D154" s="31" t="s">
        <v>90</v>
      </c>
      <c r="E154" s="29" t="s">
        <v>80</v>
      </c>
      <c r="F154" s="30">
        <v>20.81</v>
      </c>
      <c r="G154" s="135">
        <v>20.81</v>
      </c>
      <c r="H154" s="135">
        <v>0</v>
      </c>
      <c r="I154" s="135">
        <v>0</v>
      </c>
      <c r="J154" s="135">
        <v>0</v>
      </c>
      <c r="K154" s="38">
        <v>45292</v>
      </c>
      <c r="L154" s="160"/>
      <c r="M154" s="160"/>
      <c r="N154" s="160"/>
      <c r="O154" s="160"/>
    </row>
    <row r="155" spans="1:15" s="161" customFormat="1" ht="31.5" x14ac:dyDescent="0.25">
      <c r="A155" s="29">
        <f t="shared" si="4"/>
        <v>15</v>
      </c>
      <c r="B155" s="29" t="s">
        <v>69</v>
      </c>
      <c r="C155" s="163"/>
      <c r="D155" s="31" t="s">
        <v>91</v>
      </c>
      <c r="E155" s="29" t="s">
        <v>80</v>
      </c>
      <c r="F155" s="30">
        <v>63.35</v>
      </c>
      <c r="G155" s="135">
        <v>63.35</v>
      </c>
      <c r="H155" s="135">
        <v>0</v>
      </c>
      <c r="I155" s="135">
        <v>0</v>
      </c>
      <c r="J155" s="135">
        <v>0</v>
      </c>
      <c r="K155" s="38">
        <v>45536</v>
      </c>
      <c r="L155" s="160"/>
      <c r="M155" s="160"/>
      <c r="N155" s="160"/>
      <c r="O155" s="160"/>
    </row>
    <row r="156" spans="1:15" s="161" customFormat="1" ht="31.5" x14ac:dyDescent="0.25">
      <c r="A156" s="29">
        <f t="shared" si="4"/>
        <v>16</v>
      </c>
      <c r="B156" s="29" t="s">
        <v>69</v>
      </c>
      <c r="C156" s="163"/>
      <c r="D156" s="31" t="s">
        <v>92</v>
      </c>
      <c r="E156" s="29" t="s">
        <v>80</v>
      </c>
      <c r="F156" s="30">
        <v>60.18</v>
      </c>
      <c r="G156" s="135">
        <v>60.18</v>
      </c>
      <c r="H156" s="135">
        <v>0</v>
      </c>
      <c r="I156" s="135">
        <v>0</v>
      </c>
      <c r="J156" s="135">
        <v>0</v>
      </c>
      <c r="K156" s="38">
        <v>45323</v>
      </c>
      <c r="L156" s="160"/>
      <c r="M156" s="160"/>
      <c r="N156" s="160"/>
      <c r="O156" s="160"/>
    </row>
    <row r="157" spans="1:15" s="161" customFormat="1" ht="47.25" x14ac:dyDescent="0.25">
      <c r="A157" s="29">
        <f t="shared" si="4"/>
        <v>17</v>
      </c>
      <c r="B157" s="29" t="s">
        <v>69</v>
      </c>
      <c r="C157" s="163"/>
      <c r="D157" s="31" t="s">
        <v>93</v>
      </c>
      <c r="E157" s="29" t="s">
        <v>80</v>
      </c>
      <c r="F157" s="30">
        <v>12.01</v>
      </c>
      <c r="G157" s="135">
        <v>12.01</v>
      </c>
      <c r="H157" s="135">
        <v>0</v>
      </c>
      <c r="I157" s="135">
        <v>0</v>
      </c>
      <c r="J157" s="135">
        <v>0</v>
      </c>
      <c r="K157" s="38">
        <v>45323</v>
      </c>
      <c r="L157" s="160"/>
      <c r="M157" s="160"/>
      <c r="N157" s="160"/>
      <c r="O157" s="160"/>
    </row>
    <row r="158" spans="1:15" s="161" customFormat="1" ht="47.25" x14ac:dyDescent="0.25">
      <c r="A158" s="29">
        <f t="shared" si="4"/>
        <v>18</v>
      </c>
      <c r="B158" s="29" t="s">
        <v>69</v>
      </c>
      <c r="C158" s="163"/>
      <c r="D158" s="31" t="s">
        <v>93</v>
      </c>
      <c r="E158" s="29" t="s">
        <v>80</v>
      </c>
      <c r="F158" s="30">
        <v>49.24</v>
      </c>
      <c r="G158" s="135">
        <v>49.24</v>
      </c>
      <c r="H158" s="135">
        <v>0</v>
      </c>
      <c r="I158" s="135">
        <v>0</v>
      </c>
      <c r="J158" s="135">
        <v>0</v>
      </c>
      <c r="K158" s="38">
        <v>45323</v>
      </c>
      <c r="L158" s="160"/>
      <c r="M158" s="160"/>
      <c r="N158" s="160"/>
      <c r="O158" s="160"/>
    </row>
    <row r="159" spans="1:15" s="161" customFormat="1" ht="31.5" x14ac:dyDescent="0.25">
      <c r="A159" s="29">
        <f t="shared" si="4"/>
        <v>19</v>
      </c>
      <c r="B159" s="29" t="s">
        <v>69</v>
      </c>
      <c r="C159" s="163"/>
      <c r="D159" s="31" t="s">
        <v>92</v>
      </c>
      <c r="E159" s="29" t="s">
        <v>80</v>
      </c>
      <c r="F159" s="30">
        <v>9.83</v>
      </c>
      <c r="G159" s="135">
        <v>9.83</v>
      </c>
      <c r="H159" s="135">
        <v>0</v>
      </c>
      <c r="I159" s="135">
        <v>0</v>
      </c>
      <c r="J159" s="135">
        <v>0</v>
      </c>
      <c r="K159" s="38">
        <v>45323</v>
      </c>
      <c r="L159" s="160"/>
      <c r="M159" s="160"/>
      <c r="N159" s="160"/>
      <c r="O159" s="160"/>
    </row>
    <row r="160" spans="1:15" s="161" customFormat="1" ht="47.25" x14ac:dyDescent="0.25">
      <c r="A160" s="29">
        <f t="shared" si="4"/>
        <v>20</v>
      </c>
      <c r="B160" s="29" t="s">
        <v>69</v>
      </c>
      <c r="C160" s="163"/>
      <c r="D160" s="32" t="s">
        <v>93</v>
      </c>
      <c r="E160" s="29" t="s">
        <v>80</v>
      </c>
      <c r="F160" s="30">
        <v>0.52</v>
      </c>
      <c r="G160" s="135">
        <v>0.52</v>
      </c>
      <c r="H160" s="135">
        <v>0</v>
      </c>
      <c r="I160" s="135">
        <v>0</v>
      </c>
      <c r="J160" s="135">
        <v>0</v>
      </c>
      <c r="K160" s="38">
        <v>45323</v>
      </c>
      <c r="L160" s="160"/>
      <c r="M160" s="160"/>
      <c r="N160" s="160"/>
      <c r="O160" s="160"/>
    </row>
    <row r="161" spans="1:15" s="161" customFormat="1" ht="47.25" x14ac:dyDescent="0.25">
      <c r="A161" s="29">
        <f t="shared" si="4"/>
        <v>21</v>
      </c>
      <c r="B161" s="29" t="s">
        <v>69</v>
      </c>
      <c r="C161" s="163"/>
      <c r="D161" s="32" t="s">
        <v>93</v>
      </c>
      <c r="E161" s="29" t="s">
        <v>80</v>
      </c>
      <c r="F161" s="30">
        <v>2.63</v>
      </c>
      <c r="G161" s="135">
        <v>2.63</v>
      </c>
      <c r="H161" s="135">
        <v>0</v>
      </c>
      <c r="I161" s="135">
        <v>0</v>
      </c>
      <c r="J161" s="135">
        <v>0</v>
      </c>
      <c r="K161" s="38">
        <v>45323</v>
      </c>
      <c r="L161" s="160"/>
      <c r="M161" s="160"/>
      <c r="N161" s="160"/>
      <c r="O161" s="160"/>
    </row>
    <row r="162" spans="1:15" s="161" customFormat="1" ht="31.5" x14ac:dyDescent="0.25">
      <c r="A162" s="29">
        <f t="shared" si="4"/>
        <v>22</v>
      </c>
      <c r="B162" s="29" t="s">
        <v>69</v>
      </c>
      <c r="C162" s="163"/>
      <c r="D162" s="32" t="s">
        <v>92</v>
      </c>
      <c r="E162" s="29" t="s">
        <v>80</v>
      </c>
      <c r="F162" s="30">
        <v>1.49</v>
      </c>
      <c r="G162" s="135">
        <v>1.49</v>
      </c>
      <c r="H162" s="135">
        <v>0</v>
      </c>
      <c r="I162" s="135">
        <v>0</v>
      </c>
      <c r="J162" s="135">
        <v>0</v>
      </c>
      <c r="K162" s="38">
        <v>45323</v>
      </c>
      <c r="L162" s="160"/>
      <c r="M162" s="160"/>
      <c r="N162" s="160"/>
      <c r="O162" s="160"/>
    </row>
    <row r="163" spans="1:15" s="161" customFormat="1" ht="78.75" x14ac:dyDescent="0.25">
      <c r="A163" s="29">
        <f t="shared" si="4"/>
        <v>23</v>
      </c>
      <c r="B163" s="29" t="s">
        <v>69</v>
      </c>
      <c r="C163" s="162" t="s">
        <v>147</v>
      </c>
      <c r="D163" s="33" t="s">
        <v>95</v>
      </c>
      <c r="E163" s="29" t="s">
        <v>80</v>
      </c>
      <c r="F163" s="136">
        <v>100</v>
      </c>
      <c r="G163" s="135">
        <v>100</v>
      </c>
      <c r="H163" s="135">
        <v>0</v>
      </c>
      <c r="I163" s="135">
        <v>0</v>
      </c>
      <c r="J163" s="135">
        <v>0</v>
      </c>
      <c r="K163" s="39">
        <v>45352</v>
      </c>
      <c r="L163" s="160"/>
      <c r="M163" s="160"/>
      <c r="N163" s="160"/>
      <c r="O163" s="160"/>
    </row>
    <row r="164" spans="1:15" s="161" customFormat="1" ht="47.25" x14ac:dyDescent="0.25">
      <c r="A164" s="29">
        <f t="shared" si="4"/>
        <v>24</v>
      </c>
      <c r="B164" s="29" t="s">
        <v>69</v>
      </c>
      <c r="C164" s="163"/>
      <c r="D164" s="33" t="s">
        <v>96</v>
      </c>
      <c r="E164" s="29" t="s">
        <v>80</v>
      </c>
      <c r="F164" s="136">
        <v>302.26</v>
      </c>
      <c r="G164" s="135">
        <v>302.26</v>
      </c>
      <c r="H164" s="135">
        <v>0</v>
      </c>
      <c r="I164" s="135">
        <v>0</v>
      </c>
      <c r="J164" s="135">
        <v>0</v>
      </c>
      <c r="K164" s="39">
        <v>45474</v>
      </c>
      <c r="L164" s="160"/>
      <c r="M164" s="160"/>
      <c r="N164" s="160"/>
      <c r="O164" s="160"/>
    </row>
    <row r="165" spans="1:15" s="161" customFormat="1" ht="63" x14ac:dyDescent="0.25">
      <c r="A165" s="29">
        <f t="shared" si="4"/>
        <v>25</v>
      </c>
      <c r="B165" s="29" t="s">
        <v>69</v>
      </c>
      <c r="C165" s="163"/>
      <c r="D165" s="33" t="s">
        <v>97</v>
      </c>
      <c r="E165" s="29" t="s">
        <v>80</v>
      </c>
      <c r="F165" s="136">
        <v>5.32</v>
      </c>
      <c r="G165" s="135">
        <v>5.32</v>
      </c>
      <c r="H165" s="135">
        <v>0</v>
      </c>
      <c r="I165" s="135">
        <v>0</v>
      </c>
      <c r="J165" s="135">
        <v>0</v>
      </c>
      <c r="K165" s="39">
        <v>45352</v>
      </c>
      <c r="L165" s="160"/>
      <c r="M165" s="160"/>
      <c r="N165" s="160"/>
      <c r="O165" s="160"/>
    </row>
    <row r="166" spans="1:15" s="161" customFormat="1" ht="157.5" x14ac:dyDescent="0.25">
      <c r="A166" s="29">
        <f t="shared" si="4"/>
        <v>26</v>
      </c>
      <c r="B166" s="29" t="s">
        <v>69</v>
      </c>
      <c r="C166" s="163"/>
      <c r="D166" s="33" t="s">
        <v>98</v>
      </c>
      <c r="E166" s="29" t="s">
        <v>80</v>
      </c>
      <c r="F166" s="136">
        <v>10.97</v>
      </c>
      <c r="G166" s="135">
        <v>10.97</v>
      </c>
      <c r="H166" s="135">
        <v>0</v>
      </c>
      <c r="I166" s="135">
        <v>0</v>
      </c>
      <c r="J166" s="135">
        <v>0</v>
      </c>
      <c r="K166" s="39">
        <v>45413</v>
      </c>
      <c r="L166" s="160"/>
      <c r="M166" s="160"/>
      <c r="N166" s="160"/>
      <c r="O166" s="160"/>
    </row>
    <row r="167" spans="1:15" s="161" customFormat="1" ht="47.25" x14ac:dyDescent="0.25">
      <c r="A167" s="29">
        <f t="shared" si="4"/>
        <v>27</v>
      </c>
      <c r="B167" s="29" t="s">
        <v>69</v>
      </c>
      <c r="C167" s="163"/>
      <c r="D167" s="33" t="s">
        <v>99</v>
      </c>
      <c r="E167" s="29" t="s">
        <v>80</v>
      </c>
      <c r="F167" s="136">
        <v>338.25</v>
      </c>
      <c r="G167" s="135">
        <v>338.25</v>
      </c>
      <c r="H167" s="135">
        <v>0</v>
      </c>
      <c r="I167" s="135">
        <v>0</v>
      </c>
      <c r="J167" s="135">
        <v>0</v>
      </c>
      <c r="K167" s="39">
        <v>45292</v>
      </c>
      <c r="L167" s="160"/>
      <c r="M167" s="160"/>
      <c r="N167" s="160"/>
      <c r="O167" s="160"/>
    </row>
    <row r="168" spans="1:15" s="161" customFormat="1" ht="47.25" x14ac:dyDescent="0.25">
      <c r="A168" s="29">
        <f t="shared" si="4"/>
        <v>28</v>
      </c>
      <c r="B168" s="29" t="s">
        <v>69</v>
      </c>
      <c r="C168" s="163"/>
      <c r="D168" s="33" t="s">
        <v>100</v>
      </c>
      <c r="E168" s="29" t="s">
        <v>80</v>
      </c>
      <c r="F168" s="136">
        <v>21.75</v>
      </c>
      <c r="G168" s="135">
        <v>21.75</v>
      </c>
      <c r="H168" s="135">
        <v>0</v>
      </c>
      <c r="I168" s="135">
        <v>0</v>
      </c>
      <c r="J168" s="135">
        <v>0</v>
      </c>
      <c r="K168" s="39">
        <v>45292</v>
      </c>
      <c r="L168" s="160"/>
      <c r="M168" s="160"/>
      <c r="N168" s="160"/>
      <c r="O168" s="160"/>
    </row>
    <row r="169" spans="1:15" s="161" customFormat="1" ht="31.5" x14ac:dyDescent="0.25">
      <c r="A169" s="29">
        <f t="shared" si="4"/>
        <v>29</v>
      </c>
      <c r="B169" s="29" t="s">
        <v>69</v>
      </c>
      <c r="C169" s="163"/>
      <c r="D169" s="33" t="s">
        <v>101</v>
      </c>
      <c r="E169" s="29" t="s">
        <v>80</v>
      </c>
      <c r="F169" s="136">
        <v>54.22</v>
      </c>
      <c r="G169" s="135">
        <v>54.22</v>
      </c>
      <c r="H169" s="135">
        <v>0</v>
      </c>
      <c r="I169" s="135">
        <v>0</v>
      </c>
      <c r="J169" s="135">
        <v>0</v>
      </c>
      <c r="K169" s="39">
        <v>45261</v>
      </c>
      <c r="L169" s="160"/>
      <c r="M169" s="160"/>
      <c r="N169" s="160"/>
      <c r="O169" s="160"/>
    </row>
    <row r="170" spans="1:15" s="161" customFormat="1" ht="47.25" x14ac:dyDescent="0.25">
      <c r="A170" s="29">
        <f t="shared" si="4"/>
        <v>30</v>
      </c>
      <c r="B170" s="29" t="s">
        <v>69</v>
      </c>
      <c r="C170" s="163"/>
      <c r="D170" s="33" t="s">
        <v>102</v>
      </c>
      <c r="E170" s="29" t="s">
        <v>80</v>
      </c>
      <c r="F170" s="136">
        <v>590.5</v>
      </c>
      <c r="G170" s="135">
        <v>590.5</v>
      </c>
      <c r="H170" s="135">
        <v>0</v>
      </c>
      <c r="I170" s="135">
        <v>0</v>
      </c>
      <c r="J170" s="135">
        <v>0</v>
      </c>
      <c r="K170" s="39">
        <v>45292</v>
      </c>
      <c r="L170" s="160"/>
      <c r="M170" s="160"/>
      <c r="N170" s="160"/>
      <c r="O170" s="160"/>
    </row>
    <row r="171" spans="1:15" s="161" customFormat="1" ht="63" x14ac:dyDescent="0.25">
      <c r="A171" s="29">
        <f t="shared" si="4"/>
        <v>31</v>
      </c>
      <c r="B171" s="29" t="s">
        <v>69</v>
      </c>
      <c r="C171" s="163"/>
      <c r="D171" s="33" t="s">
        <v>103</v>
      </c>
      <c r="E171" s="29" t="s">
        <v>80</v>
      </c>
      <c r="F171" s="136">
        <v>323.39999999999998</v>
      </c>
      <c r="G171" s="135">
        <v>323.39999999999998</v>
      </c>
      <c r="H171" s="135">
        <v>0</v>
      </c>
      <c r="I171" s="135">
        <v>0</v>
      </c>
      <c r="J171" s="135">
        <v>0</v>
      </c>
      <c r="K171" s="39">
        <v>45292</v>
      </c>
      <c r="L171" s="160"/>
      <c r="M171" s="160"/>
      <c r="N171" s="160"/>
      <c r="O171" s="160"/>
    </row>
    <row r="172" spans="1:15" s="161" customFormat="1" ht="31.5" x14ac:dyDescent="0.25">
      <c r="A172" s="29">
        <f t="shared" si="4"/>
        <v>32</v>
      </c>
      <c r="B172" s="29" t="s">
        <v>69</v>
      </c>
      <c r="C172" s="163"/>
      <c r="D172" s="33" t="s">
        <v>104</v>
      </c>
      <c r="E172" s="29" t="s">
        <v>80</v>
      </c>
      <c r="F172" s="136">
        <v>597.39</v>
      </c>
      <c r="G172" s="135">
        <v>597.39</v>
      </c>
      <c r="H172" s="135">
        <v>0</v>
      </c>
      <c r="I172" s="135">
        <v>0</v>
      </c>
      <c r="J172" s="135">
        <v>0</v>
      </c>
      <c r="K172" s="39">
        <v>45292</v>
      </c>
      <c r="L172" s="160"/>
      <c r="M172" s="160"/>
      <c r="N172" s="160"/>
      <c r="O172" s="160"/>
    </row>
    <row r="173" spans="1:15" s="161" customFormat="1" ht="78.75" x14ac:dyDescent="0.25">
      <c r="A173" s="29">
        <f t="shared" si="4"/>
        <v>33</v>
      </c>
      <c r="B173" s="29" t="s">
        <v>69</v>
      </c>
      <c r="C173" s="163"/>
      <c r="D173" s="33" t="s">
        <v>105</v>
      </c>
      <c r="E173" s="29" t="s">
        <v>80</v>
      </c>
      <c r="F173" s="136">
        <v>368.71</v>
      </c>
      <c r="G173" s="135">
        <v>368.71</v>
      </c>
      <c r="H173" s="135">
        <v>0</v>
      </c>
      <c r="I173" s="135">
        <v>0</v>
      </c>
      <c r="J173" s="135">
        <v>0</v>
      </c>
      <c r="K173" s="39">
        <v>45292</v>
      </c>
      <c r="L173" s="160"/>
      <c r="M173" s="160"/>
      <c r="N173" s="160"/>
      <c r="O173" s="160"/>
    </row>
    <row r="174" spans="1:15" s="161" customFormat="1" ht="31.5" x14ac:dyDescent="0.25">
      <c r="A174" s="29">
        <f t="shared" si="4"/>
        <v>34</v>
      </c>
      <c r="B174" s="29" t="s">
        <v>69</v>
      </c>
      <c r="C174" s="163"/>
      <c r="D174" s="33" t="s">
        <v>106</v>
      </c>
      <c r="E174" s="29" t="s">
        <v>80</v>
      </c>
      <c r="F174" s="136">
        <v>200.8</v>
      </c>
      <c r="G174" s="135">
        <v>200.8</v>
      </c>
      <c r="H174" s="135">
        <v>0</v>
      </c>
      <c r="I174" s="135">
        <v>0</v>
      </c>
      <c r="J174" s="135">
        <v>0</v>
      </c>
      <c r="K174" s="39">
        <v>45352</v>
      </c>
      <c r="L174" s="160"/>
      <c r="M174" s="160"/>
      <c r="N174" s="160"/>
      <c r="O174" s="160"/>
    </row>
    <row r="175" spans="1:15" s="161" customFormat="1" ht="63" x14ac:dyDescent="0.25">
      <c r="A175" s="29">
        <f t="shared" si="4"/>
        <v>35</v>
      </c>
      <c r="B175" s="29" t="s">
        <v>69</v>
      </c>
      <c r="C175" s="163"/>
      <c r="D175" s="33" t="s">
        <v>107</v>
      </c>
      <c r="E175" s="29" t="s">
        <v>80</v>
      </c>
      <c r="F175" s="136">
        <v>438.82</v>
      </c>
      <c r="G175" s="135">
        <v>438.82</v>
      </c>
      <c r="H175" s="135">
        <v>0</v>
      </c>
      <c r="I175" s="135">
        <v>0</v>
      </c>
      <c r="J175" s="135">
        <v>0</v>
      </c>
      <c r="K175" s="39">
        <v>45413</v>
      </c>
      <c r="L175" s="160"/>
      <c r="M175" s="160"/>
      <c r="N175" s="160"/>
      <c r="O175" s="160"/>
    </row>
    <row r="176" spans="1:15" s="161" customFormat="1" ht="31.5" x14ac:dyDescent="0.25">
      <c r="A176" s="29">
        <f t="shared" si="4"/>
        <v>36</v>
      </c>
      <c r="B176" s="29" t="s">
        <v>69</v>
      </c>
      <c r="C176" s="163"/>
      <c r="D176" s="33" t="s">
        <v>108</v>
      </c>
      <c r="E176" s="29" t="s">
        <v>80</v>
      </c>
      <c r="F176" s="136">
        <v>11.18</v>
      </c>
      <c r="G176" s="135">
        <v>11.18</v>
      </c>
      <c r="H176" s="135">
        <v>0</v>
      </c>
      <c r="I176" s="135">
        <v>0</v>
      </c>
      <c r="J176" s="135">
        <v>0</v>
      </c>
      <c r="K176" s="39">
        <v>45323</v>
      </c>
      <c r="L176" s="160"/>
      <c r="M176" s="160"/>
      <c r="N176" s="160"/>
      <c r="O176" s="160"/>
    </row>
    <row r="177" spans="1:15" s="161" customFormat="1" ht="31.5" x14ac:dyDescent="0.25">
      <c r="A177" s="29">
        <f t="shared" si="4"/>
        <v>37</v>
      </c>
      <c r="B177" s="29" t="s">
        <v>69</v>
      </c>
      <c r="C177" s="163"/>
      <c r="D177" s="33" t="s">
        <v>109</v>
      </c>
      <c r="E177" s="29" t="s">
        <v>80</v>
      </c>
      <c r="F177" s="136">
        <v>195.33</v>
      </c>
      <c r="G177" s="135">
        <v>195.33</v>
      </c>
      <c r="H177" s="135">
        <v>0</v>
      </c>
      <c r="I177" s="135">
        <v>0</v>
      </c>
      <c r="J177" s="135">
        <v>0</v>
      </c>
      <c r="K177" s="39">
        <v>45413</v>
      </c>
      <c r="L177" s="160"/>
      <c r="M177" s="160"/>
      <c r="N177" s="160"/>
      <c r="O177" s="160"/>
    </row>
    <row r="178" spans="1:15" s="161" customFormat="1" ht="31.5" x14ac:dyDescent="0.25">
      <c r="A178" s="29">
        <f t="shared" si="4"/>
        <v>38</v>
      </c>
      <c r="B178" s="29" t="s">
        <v>69</v>
      </c>
      <c r="C178" s="163"/>
      <c r="D178" s="33" t="s">
        <v>110</v>
      </c>
      <c r="E178" s="29" t="s">
        <v>80</v>
      </c>
      <c r="F178" s="136">
        <v>54.72</v>
      </c>
      <c r="G178" s="135">
        <v>54.72</v>
      </c>
      <c r="H178" s="135">
        <v>0</v>
      </c>
      <c r="I178" s="135">
        <v>0</v>
      </c>
      <c r="J178" s="135">
        <v>0</v>
      </c>
      <c r="K178" s="39">
        <v>45292</v>
      </c>
      <c r="L178" s="160"/>
      <c r="M178" s="160"/>
      <c r="N178" s="160"/>
      <c r="O178" s="160"/>
    </row>
    <row r="179" spans="1:15" s="161" customFormat="1" ht="31.5" x14ac:dyDescent="0.25">
      <c r="A179" s="29">
        <f t="shared" si="4"/>
        <v>39</v>
      </c>
      <c r="B179" s="29" t="s">
        <v>69</v>
      </c>
      <c r="C179" s="163"/>
      <c r="D179" s="33" t="s">
        <v>111</v>
      </c>
      <c r="E179" s="29" t="s">
        <v>80</v>
      </c>
      <c r="F179" s="136">
        <v>2.67</v>
      </c>
      <c r="G179" s="135">
        <v>2.67</v>
      </c>
      <c r="H179" s="135">
        <v>0</v>
      </c>
      <c r="I179" s="135">
        <v>0</v>
      </c>
      <c r="J179" s="135">
        <v>0</v>
      </c>
      <c r="K179" s="39">
        <v>45292</v>
      </c>
      <c r="L179" s="160"/>
      <c r="M179" s="160"/>
      <c r="N179" s="160"/>
      <c r="O179" s="160"/>
    </row>
    <row r="180" spans="1:15" s="161" customFormat="1" ht="31.5" x14ac:dyDescent="0.25">
      <c r="A180" s="29">
        <f t="shared" si="4"/>
        <v>40</v>
      </c>
      <c r="B180" s="29" t="s">
        <v>69</v>
      </c>
      <c r="C180" s="163"/>
      <c r="D180" s="33" t="s">
        <v>112</v>
      </c>
      <c r="E180" s="29" t="s">
        <v>80</v>
      </c>
      <c r="F180" s="136">
        <v>44.84</v>
      </c>
      <c r="G180" s="135">
        <v>44.84</v>
      </c>
      <c r="H180" s="135">
        <v>0</v>
      </c>
      <c r="I180" s="135">
        <v>0</v>
      </c>
      <c r="J180" s="135">
        <v>0</v>
      </c>
      <c r="K180" s="39">
        <v>45323</v>
      </c>
      <c r="L180" s="160"/>
      <c r="M180" s="160"/>
      <c r="N180" s="160"/>
      <c r="O180" s="160"/>
    </row>
    <row r="181" spans="1:15" s="161" customFormat="1" ht="31.5" x14ac:dyDescent="0.25">
      <c r="A181" s="29">
        <f t="shared" si="4"/>
        <v>41</v>
      </c>
      <c r="B181" s="29" t="s">
        <v>69</v>
      </c>
      <c r="C181" s="163"/>
      <c r="D181" s="33" t="s">
        <v>113</v>
      </c>
      <c r="E181" s="29" t="s">
        <v>80</v>
      </c>
      <c r="F181" s="136">
        <v>20</v>
      </c>
      <c r="G181" s="135">
        <v>20</v>
      </c>
      <c r="H181" s="135">
        <v>0</v>
      </c>
      <c r="I181" s="135">
        <v>0</v>
      </c>
      <c r="J181" s="135">
        <v>0</v>
      </c>
      <c r="K181" s="39">
        <v>45292</v>
      </c>
      <c r="L181" s="160"/>
      <c r="M181" s="160"/>
      <c r="N181" s="160"/>
      <c r="O181" s="160"/>
    </row>
    <row r="182" spans="1:15" s="161" customFormat="1" ht="63" x14ac:dyDescent="0.25">
      <c r="A182" s="29">
        <f t="shared" si="4"/>
        <v>42</v>
      </c>
      <c r="B182" s="29" t="s">
        <v>69</v>
      </c>
      <c r="C182" s="163"/>
      <c r="D182" s="33" t="s">
        <v>114</v>
      </c>
      <c r="E182" s="29" t="s">
        <v>80</v>
      </c>
      <c r="F182" s="136">
        <v>53.84</v>
      </c>
      <c r="G182" s="135">
        <v>53.84</v>
      </c>
      <c r="H182" s="135">
        <v>0</v>
      </c>
      <c r="I182" s="135">
        <v>0</v>
      </c>
      <c r="J182" s="135">
        <v>0</v>
      </c>
      <c r="K182" s="39">
        <v>45292</v>
      </c>
      <c r="L182" s="160"/>
      <c r="M182" s="160"/>
      <c r="N182" s="160"/>
      <c r="O182" s="160"/>
    </row>
    <row r="183" spans="1:15" s="161" customFormat="1" ht="31.5" x14ac:dyDescent="0.25">
      <c r="A183" s="29">
        <f t="shared" si="4"/>
        <v>43</v>
      </c>
      <c r="B183" s="29" t="s">
        <v>69</v>
      </c>
      <c r="C183" s="163"/>
      <c r="D183" s="33" t="s">
        <v>115</v>
      </c>
      <c r="E183" s="29" t="s">
        <v>80</v>
      </c>
      <c r="F183" s="136">
        <v>65.72</v>
      </c>
      <c r="G183" s="135">
        <v>65.72</v>
      </c>
      <c r="H183" s="135">
        <v>0</v>
      </c>
      <c r="I183" s="135">
        <v>0</v>
      </c>
      <c r="J183" s="135">
        <v>0</v>
      </c>
      <c r="K183" s="39">
        <v>45292</v>
      </c>
      <c r="L183" s="160"/>
      <c r="M183" s="160"/>
      <c r="N183" s="160"/>
      <c r="O183" s="160"/>
    </row>
    <row r="184" spans="1:15" s="161" customFormat="1" ht="63" x14ac:dyDescent="0.25">
      <c r="A184" s="29">
        <f t="shared" si="4"/>
        <v>44</v>
      </c>
      <c r="B184" s="29" t="s">
        <v>69</v>
      </c>
      <c r="C184" s="163"/>
      <c r="D184" s="33" t="s">
        <v>116</v>
      </c>
      <c r="E184" s="29" t="s">
        <v>80</v>
      </c>
      <c r="F184" s="136">
        <v>650.22</v>
      </c>
      <c r="G184" s="135">
        <v>650.22</v>
      </c>
      <c r="H184" s="135">
        <v>0</v>
      </c>
      <c r="I184" s="135">
        <v>0</v>
      </c>
      <c r="J184" s="135">
        <v>0</v>
      </c>
      <c r="K184" s="39">
        <v>45474</v>
      </c>
      <c r="L184" s="160"/>
      <c r="M184" s="160"/>
      <c r="N184" s="160"/>
      <c r="O184" s="160"/>
    </row>
    <row r="185" spans="1:15" s="161" customFormat="1" ht="47.25" x14ac:dyDescent="0.25">
      <c r="A185" s="29">
        <f t="shared" si="4"/>
        <v>45</v>
      </c>
      <c r="B185" s="29" t="s">
        <v>69</v>
      </c>
      <c r="C185" s="163"/>
      <c r="D185" s="33" t="s">
        <v>117</v>
      </c>
      <c r="E185" s="29" t="s">
        <v>80</v>
      </c>
      <c r="F185" s="136">
        <v>4.2</v>
      </c>
      <c r="G185" s="135">
        <v>4.2</v>
      </c>
      <c r="H185" s="135">
        <v>0</v>
      </c>
      <c r="I185" s="135">
        <v>0</v>
      </c>
      <c r="J185" s="135">
        <v>0</v>
      </c>
      <c r="K185" s="39">
        <v>45261</v>
      </c>
      <c r="L185" s="160"/>
      <c r="M185" s="160"/>
      <c r="N185" s="160"/>
      <c r="O185" s="160"/>
    </row>
    <row r="186" spans="1:15" s="161" customFormat="1" ht="47.25" x14ac:dyDescent="0.25">
      <c r="A186" s="29">
        <f t="shared" si="4"/>
        <v>46</v>
      </c>
      <c r="B186" s="29" t="s">
        <v>69</v>
      </c>
      <c r="C186" s="163"/>
      <c r="D186" s="33" t="s">
        <v>118</v>
      </c>
      <c r="E186" s="29" t="s">
        <v>80</v>
      </c>
      <c r="F186" s="136">
        <v>150</v>
      </c>
      <c r="G186" s="135">
        <v>150</v>
      </c>
      <c r="H186" s="135">
        <v>0</v>
      </c>
      <c r="I186" s="135">
        <v>0</v>
      </c>
      <c r="J186" s="135">
        <v>0</v>
      </c>
      <c r="K186" s="39">
        <v>45292</v>
      </c>
      <c r="L186" s="160"/>
      <c r="M186" s="160"/>
      <c r="N186" s="160"/>
      <c r="O186" s="160"/>
    </row>
    <row r="187" spans="1:15" s="161" customFormat="1" ht="31.5" x14ac:dyDescent="0.25">
      <c r="A187" s="29">
        <f t="shared" si="4"/>
        <v>47</v>
      </c>
      <c r="B187" s="29" t="s">
        <v>69</v>
      </c>
      <c r="C187" s="163"/>
      <c r="D187" s="33" t="s">
        <v>119</v>
      </c>
      <c r="E187" s="29" t="s">
        <v>80</v>
      </c>
      <c r="F187" s="136">
        <v>72</v>
      </c>
      <c r="G187" s="135">
        <v>72</v>
      </c>
      <c r="H187" s="135">
        <v>0</v>
      </c>
      <c r="I187" s="135">
        <v>0</v>
      </c>
      <c r="J187" s="135">
        <v>0</v>
      </c>
      <c r="K187" s="39">
        <v>45261</v>
      </c>
      <c r="L187" s="160"/>
      <c r="M187" s="160"/>
      <c r="N187" s="160"/>
      <c r="O187" s="160"/>
    </row>
    <row r="188" spans="1:15" s="161" customFormat="1" ht="47.25" x14ac:dyDescent="0.25">
      <c r="A188" s="29">
        <f t="shared" si="4"/>
        <v>48</v>
      </c>
      <c r="B188" s="29" t="s">
        <v>69</v>
      </c>
      <c r="C188" s="163"/>
      <c r="D188" s="33" t="s">
        <v>120</v>
      </c>
      <c r="E188" s="29" t="s">
        <v>80</v>
      </c>
      <c r="F188" s="136">
        <v>74</v>
      </c>
      <c r="G188" s="135">
        <v>74</v>
      </c>
      <c r="H188" s="135">
        <v>0</v>
      </c>
      <c r="I188" s="135">
        <v>0</v>
      </c>
      <c r="J188" s="135">
        <v>0</v>
      </c>
      <c r="K188" s="39">
        <v>45323</v>
      </c>
      <c r="L188" s="160"/>
      <c r="M188" s="160"/>
      <c r="N188" s="160"/>
      <c r="O188" s="160"/>
    </row>
    <row r="189" spans="1:15" s="161" customFormat="1" ht="31.5" x14ac:dyDescent="0.25">
      <c r="A189" s="29">
        <f t="shared" si="4"/>
        <v>49</v>
      </c>
      <c r="B189" s="29" t="s">
        <v>69</v>
      </c>
      <c r="C189" s="163"/>
      <c r="D189" s="33" t="s">
        <v>121</v>
      </c>
      <c r="E189" s="29" t="s">
        <v>80</v>
      </c>
      <c r="F189" s="136">
        <v>89.04</v>
      </c>
      <c r="G189" s="135">
        <v>89.04</v>
      </c>
      <c r="H189" s="135">
        <v>0</v>
      </c>
      <c r="I189" s="135">
        <v>0</v>
      </c>
      <c r="J189" s="135">
        <v>0</v>
      </c>
      <c r="K189" s="39">
        <v>45292</v>
      </c>
      <c r="L189" s="160"/>
      <c r="M189" s="160"/>
      <c r="N189" s="160"/>
      <c r="O189" s="160"/>
    </row>
    <row r="190" spans="1:15" s="161" customFormat="1" ht="31.5" x14ac:dyDescent="0.25">
      <c r="A190" s="29">
        <f t="shared" si="4"/>
        <v>50</v>
      </c>
      <c r="B190" s="29" t="s">
        <v>69</v>
      </c>
      <c r="C190" s="163"/>
      <c r="D190" s="33" t="s">
        <v>122</v>
      </c>
      <c r="E190" s="29" t="s">
        <v>80</v>
      </c>
      <c r="F190" s="136">
        <v>8.0299999999999994</v>
      </c>
      <c r="G190" s="135">
        <v>8.0299999999999994</v>
      </c>
      <c r="H190" s="135">
        <v>0</v>
      </c>
      <c r="I190" s="135">
        <v>0</v>
      </c>
      <c r="J190" s="135">
        <v>0</v>
      </c>
      <c r="K190" s="39">
        <v>45323</v>
      </c>
      <c r="L190" s="160"/>
      <c r="M190" s="160"/>
      <c r="N190" s="160"/>
      <c r="O190" s="160"/>
    </row>
    <row r="191" spans="1:15" s="161" customFormat="1" ht="47.25" x14ac:dyDescent="0.25">
      <c r="A191" s="29">
        <f t="shared" si="4"/>
        <v>51</v>
      </c>
      <c r="B191" s="29" t="s">
        <v>69</v>
      </c>
      <c r="C191" s="163"/>
      <c r="D191" s="33" t="s">
        <v>123</v>
      </c>
      <c r="E191" s="29" t="s">
        <v>80</v>
      </c>
      <c r="F191" s="136">
        <v>0.41</v>
      </c>
      <c r="G191" s="135">
        <v>0.41</v>
      </c>
      <c r="H191" s="135">
        <v>0</v>
      </c>
      <c r="I191" s="135">
        <v>0</v>
      </c>
      <c r="J191" s="135">
        <v>0</v>
      </c>
      <c r="K191" s="39">
        <v>45323</v>
      </c>
      <c r="L191" s="160"/>
      <c r="M191" s="160"/>
      <c r="N191" s="160"/>
      <c r="O191" s="160"/>
    </row>
    <row r="192" spans="1:15" s="161" customFormat="1" ht="47.25" x14ac:dyDescent="0.25">
      <c r="A192" s="29">
        <f t="shared" si="4"/>
        <v>52</v>
      </c>
      <c r="B192" s="29" t="s">
        <v>69</v>
      </c>
      <c r="C192" s="163"/>
      <c r="D192" s="33" t="s">
        <v>124</v>
      </c>
      <c r="E192" s="29" t="s">
        <v>80</v>
      </c>
      <c r="F192" s="136">
        <v>6.39</v>
      </c>
      <c r="G192" s="135">
        <v>6.39</v>
      </c>
      <c r="H192" s="135">
        <v>0</v>
      </c>
      <c r="I192" s="135">
        <v>0</v>
      </c>
      <c r="J192" s="135">
        <v>0</v>
      </c>
      <c r="K192" s="39">
        <v>45323</v>
      </c>
      <c r="L192" s="160"/>
      <c r="M192" s="160"/>
      <c r="N192" s="160"/>
      <c r="O192" s="160"/>
    </row>
    <row r="193" spans="1:15" s="161" customFormat="1" ht="236.25" x14ac:dyDescent="0.25">
      <c r="A193" s="29">
        <f t="shared" si="4"/>
        <v>53</v>
      </c>
      <c r="B193" s="29" t="s">
        <v>69</v>
      </c>
      <c r="C193" s="163"/>
      <c r="D193" s="33" t="s">
        <v>125</v>
      </c>
      <c r="E193" s="29" t="s">
        <v>80</v>
      </c>
      <c r="F193" s="136">
        <v>10.8</v>
      </c>
      <c r="G193" s="135">
        <v>10.8</v>
      </c>
      <c r="H193" s="135">
        <v>0</v>
      </c>
      <c r="I193" s="135">
        <v>0</v>
      </c>
      <c r="J193" s="135">
        <v>0</v>
      </c>
      <c r="K193" s="39">
        <v>45323</v>
      </c>
      <c r="L193" s="160"/>
      <c r="M193" s="160"/>
      <c r="N193" s="160"/>
      <c r="O193" s="160"/>
    </row>
    <row r="194" spans="1:15" s="161" customFormat="1" ht="126" x14ac:dyDescent="0.25">
      <c r="A194" s="29">
        <f t="shared" si="4"/>
        <v>54</v>
      </c>
      <c r="B194" s="29" t="s">
        <v>69</v>
      </c>
      <c r="C194" s="163"/>
      <c r="D194" s="33" t="s">
        <v>126</v>
      </c>
      <c r="E194" s="29" t="s">
        <v>80</v>
      </c>
      <c r="F194" s="136">
        <v>335.33</v>
      </c>
      <c r="G194" s="135">
        <v>335.33</v>
      </c>
      <c r="H194" s="135">
        <v>0</v>
      </c>
      <c r="I194" s="135">
        <v>0</v>
      </c>
      <c r="J194" s="135">
        <v>0</v>
      </c>
      <c r="K194" s="39">
        <v>45444</v>
      </c>
      <c r="L194" s="160"/>
      <c r="M194" s="160"/>
      <c r="N194" s="160"/>
      <c r="O194" s="160"/>
    </row>
    <row r="195" spans="1:15" s="161" customFormat="1" ht="315" x14ac:dyDescent="0.25">
      <c r="A195" s="29">
        <f t="shared" si="4"/>
        <v>55</v>
      </c>
      <c r="B195" s="29" t="s">
        <v>69</v>
      </c>
      <c r="C195" s="163"/>
      <c r="D195" s="33" t="s">
        <v>127</v>
      </c>
      <c r="E195" s="29" t="s">
        <v>80</v>
      </c>
      <c r="F195" s="136">
        <v>70.8</v>
      </c>
      <c r="G195" s="135">
        <v>70.8</v>
      </c>
      <c r="H195" s="135">
        <v>0</v>
      </c>
      <c r="I195" s="135">
        <v>0</v>
      </c>
      <c r="J195" s="135">
        <v>0</v>
      </c>
      <c r="K195" s="39">
        <v>45292</v>
      </c>
      <c r="L195" s="160"/>
      <c r="M195" s="160"/>
      <c r="N195" s="160"/>
      <c r="O195" s="160"/>
    </row>
    <row r="196" spans="1:15" s="161" customFormat="1" ht="126" x14ac:dyDescent="0.25">
      <c r="A196" s="29">
        <f t="shared" si="4"/>
        <v>56</v>
      </c>
      <c r="B196" s="29" t="s">
        <v>69</v>
      </c>
      <c r="C196" s="163"/>
      <c r="D196" s="33" t="s">
        <v>128</v>
      </c>
      <c r="E196" s="29" t="s">
        <v>80</v>
      </c>
      <c r="F196" s="136">
        <v>147.19999999999999</v>
      </c>
      <c r="G196" s="135">
        <v>147.19999999999999</v>
      </c>
      <c r="H196" s="135">
        <v>0</v>
      </c>
      <c r="I196" s="135">
        <v>0</v>
      </c>
      <c r="J196" s="135">
        <v>0</v>
      </c>
      <c r="K196" s="39">
        <v>45292</v>
      </c>
      <c r="L196" s="160"/>
      <c r="M196" s="160"/>
      <c r="N196" s="160"/>
      <c r="O196" s="160"/>
    </row>
    <row r="197" spans="1:15" s="161" customFormat="1" ht="31.5" x14ac:dyDescent="0.25">
      <c r="A197" s="29">
        <f t="shared" si="4"/>
        <v>57</v>
      </c>
      <c r="B197" s="29" t="s">
        <v>69</v>
      </c>
      <c r="C197" s="163"/>
      <c r="D197" s="33" t="s">
        <v>129</v>
      </c>
      <c r="E197" s="29" t="s">
        <v>80</v>
      </c>
      <c r="F197" s="136">
        <v>50</v>
      </c>
      <c r="G197" s="135">
        <v>50</v>
      </c>
      <c r="H197" s="135">
        <v>0</v>
      </c>
      <c r="I197" s="135">
        <v>0</v>
      </c>
      <c r="J197" s="135">
        <v>0</v>
      </c>
      <c r="K197" s="39">
        <v>45352</v>
      </c>
      <c r="L197" s="160"/>
      <c r="M197" s="160"/>
      <c r="N197" s="160"/>
      <c r="O197" s="160"/>
    </row>
    <row r="198" spans="1:15" s="161" customFormat="1" ht="31.5" x14ac:dyDescent="0.25">
      <c r="A198" s="29">
        <f t="shared" si="4"/>
        <v>58</v>
      </c>
      <c r="B198" s="29" t="s">
        <v>69</v>
      </c>
      <c r="C198" s="163"/>
      <c r="D198" s="33" t="s">
        <v>130</v>
      </c>
      <c r="E198" s="29" t="s">
        <v>80</v>
      </c>
      <c r="F198" s="136">
        <v>388.52</v>
      </c>
      <c r="G198" s="135">
        <v>388.52</v>
      </c>
      <c r="H198" s="135">
        <v>0</v>
      </c>
      <c r="I198" s="135">
        <v>0</v>
      </c>
      <c r="J198" s="135">
        <v>0</v>
      </c>
      <c r="K198" s="39">
        <v>45536</v>
      </c>
      <c r="L198" s="160"/>
      <c r="M198" s="160"/>
      <c r="N198" s="160"/>
      <c r="O198" s="160"/>
    </row>
    <row r="199" spans="1:15" s="161" customFormat="1" ht="47.25" x14ac:dyDescent="0.25">
      <c r="A199" s="29">
        <f t="shared" si="4"/>
        <v>59</v>
      </c>
      <c r="B199" s="29" t="s">
        <v>69</v>
      </c>
      <c r="C199" s="163"/>
      <c r="D199" s="33" t="s">
        <v>131</v>
      </c>
      <c r="E199" s="29" t="s">
        <v>80</v>
      </c>
      <c r="F199" s="136">
        <v>216.6</v>
      </c>
      <c r="G199" s="135">
        <v>216.6</v>
      </c>
      <c r="H199" s="135">
        <v>0</v>
      </c>
      <c r="I199" s="135">
        <v>0</v>
      </c>
      <c r="J199" s="135">
        <v>0</v>
      </c>
      <c r="K199" s="39">
        <v>45292</v>
      </c>
      <c r="L199" s="160"/>
      <c r="M199" s="160"/>
      <c r="N199" s="160"/>
      <c r="O199" s="160"/>
    </row>
    <row r="200" spans="1:15" s="161" customFormat="1" ht="47.25" x14ac:dyDescent="0.25">
      <c r="A200" s="29">
        <f t="shared" si="4"/>
        <v>60</v>
      </c>
      <c r="B200" s="29" t="s">
        <v>69</v>
      </c>
      <c r="C200" s="163"/>
      <c r="D200" s="33" t="s">
        <v>132</v>
      </c>
      <c r="E200" s="29" t="s">
        <v>80</v>
      </c>
      <c r="F200" s="136">
        <v>87.6</v>
      </c>
      <c r="G200" s="135">
        <v>87.6</v>
      </c>
      <c r="H200" s="135">
        <v>0</v>
      </c>
      <c r="I200" s="135">
        <v>0</v>
      </c>
      <c r="J200" s="135">
        <v>0</v>
      </c>
      <c r="K200" s="39">
        <v>45292</v>
      </c>
      <c r="L200" s="160"/>
      <c r="M200" s="160"/>
      <c r="N200" s="160"/>
      <c r="O200" s="160"/>
    </row>
    <row r="201" spans="1:15" s="161" customFormat="1" ht="63" x14ac:dyDescent="0.25">
      <c r="A201" s="29">
        <f t="shared" si="4"/>
        <v>61</v>
      </c>
      <c r="B201" s="29" t="s">
        <v>69</v>
      </c>
      <c r="C201" s="163"/>
      <c r="D201" s="33" t="s">
        <v>133</v>
      </c>
      <c r="E201" s="29" t="s">
        <v>80</v>
      </c>
      <c r="F201" s="136">
        <v>26.48</v>
      </c>
      <c r="G201" s="135">
        <v>26.48</v>
      </c>
      <c r="H201" s="135">
        <v>0</v>
      </c>
      <c r="I201" s="135">
        <v>0</v>
      </c>
      <c r="J201" s="135">
        <v>0</v>
      </c>
      <c r="K201" s="39">
        <v>45292</v>
      </c>
      <c r="L201" s="160"/>
      <c r="M201" s="160"/>
      <c r="N201" s="160"/>
      <c r="O201" s="160"/>
    </row>
    <row r="202" spans="1:15" s="161" customFormat="1" ht="47.25" x14ac:dyDescent="0.25">
      <c r="A202" s="29">
        <f t="shared" si="4"/>
        <v>62</v>
      </c>
      <c r="B202" s="29" t="s">
        <v>69</v>
      </c>
      <c r="C202" s="163"/>
      <c r="D202" s="33" t="s">
        <v>131</v>
      </c>
      <c r="E202" s="29" t="s">
        <v>80</v>
      </c>
      <c r="F202" s="136">
        <v>519.67999999999995</v>
      </c>
      <c r="G202" s="135">
        <v>519.67999999999995</v>
      </c>
      <c r="H202" s="135">
        <v>0</v>
      </c>
      <c r="I202" s="135">
        <v>0</v>
      </c>
      <c r="J202" s="135">
        <v>0</v>
      </c>
      <c r="K202" s="39">
        <v>45292</v>
      </c>
      <c r="L202" s="160"/>
      <c r="M202" s="160"/>
      <c r="N202" s="160"/>
      <c r="O202" s="160"/>
    </row>
    <row r="203" spans="1:15" s="161" customFormat="1" ht="31.5" x14ac:dyDescent="0.25">
      <c r="A203" s="29">
        <f t="shared" si="4"/>
        <v>63</v>
      </c>
      <c r="B203" s="29" t="s">
        <v>69</v>
      </c>
      <c r="C203" s="163"/>
      <c r="D203" s="33" t="s">
        <v>134</v>
      </c>
      <c r="E203" s="29" t="s">
        <v>80</v>
      </c>
      <c r="F203" s="136">
        <v>162.58000000000001</v>
      </c>
      <c r="G203" s="135">
        <v>162.58000000000001</v>
      </c>
      <c r="H203" s="135">
        <v>0</v>
      </c>
      <c r="I203" s="135">
        <v>0</v>
      </c>
      <c r="J203" s="135">
        <v>0</v>
      </c>
      <c r="K203" s="39">
        <v>45292</v>
      </c>
      <c r="L203" s="160"/>
      <c r="M203" s="160"/>
      <c r="N203" s="160"/>
      <c r="O203" s="160"/>
    </row>
    <row r="204" spans="1:15" s="161" customFormat="1" ht="47.25" x14ac:dyDescent="0.25">
      <c r="A204" s="29">
        <f t="shared" si="4"/>
        <v>64</v>
      </c>
      <c r="B204" s="29" t="s">
        <v>69</v>
      </c>
      <c r="C204" s="164"/>
      <c r="D204" s="33" t="s">
        <v>135</v>
      </c>
      <c r="E204" s="29" t="s">
        <v>80</v>
      </c>
      <c r="F204" s="136">
        <v>108.7</v>
      </c>
      <c r="G204" s="135">
        <v>108.7</v>
      </c>
      <c r="H204" s="135">
        <v>0</v>
      </c>
      <c r="I204" s="135">
        <v>0</v>
      </c>
      <c r="J204" s="135">
        <v>0</v>
      </c>
      <c r="K204" s="39">
        <v>45536</v>
      </c>
      <c r="L204" s="160"/>
      <c r="M204" s="160"/>
      <c r="N204" s="160"/>
      <c r="O204" s="160"/>
    </row>
    <row r="205" spans="1:15" s="161" customFormat="1" ht="15.75" customHeight="1" x14ac:dyDescent="0.25">
      <c r="A205" s="151" t="s">
        <v>68</v>
      </c>
      <c r="B205" s="168"/>
      <c r="C205" s="168"/>
      <c r="D205" s="152"/>
      <c r="E205" s="29"/>
      <c r="F205" s="135">
        <v>10010.35</v>
      </c>
      <c r="G205" s="135">
        <v>10010.35</v>
      </c>
      <c r="H205" s="135">
        <f t="shared" ref="H205:J205" si="5">SUM(H141:H204)</f>
        <v>0</v>
      </c>
      <c r="I205" s="135">
        <f t="shared" si="5"/>
        <v>0</v>
      </c>
      <c r="J205" s="135">
        <f t="shared" si="5"/>
        <v>0</v>
      </c>
      <c r="K205" s="159"/>
    </row>
    <row r="206" spans="1:15" x14ac:dyDescent="0.25">
      <c r="F206" s="137"/>
      <c r="G206" s="137"/>
      <c r="H206" s="137"/>
      <c r="I206" s="137"/>
      <c r="J206" s="137"/>
    </row>
    <row r="207" spans="1:15" x14ac:dyDescent="0.25">
      <c r="F207" s="137"/>
      <c r="G207" s="137"/>
      <c r="H207" s="137"/>
      <c r="I207" s="137"/>
      <c r="J207" s="137"/>
    </row>
  </sheetData>
  <mergeCells count="23">
    <mergeCell ref="C33:C74"/>
    <mergeCell ref="A3:O3"/>
    <mergeCell ref="A4:P4"/>
    <mergeCell ref="A6:A8"/>
    <mergeCell ref="B6:B8"/>
    <mergeCell ref="C6:D6"/>
    <mergeCell ref="E6:E8"/>
    <mergeCell ref="F6:F8"/>
    <mergeCell ref="G6:J6"/>
    <mergeCell ref="K6:K8"/>
    <mergeCell ref="C7:C8"/>
    <mergeCell ref="D7:D8"/>
    <mergeCell ref="G7:G8"/>
    <mergeCell ref="H7:I7"/>
    <mergeCell ref="J7:J8"/>
    <mergeCell ref="C14:C32"/>
    <mergeCell ref="A205:D205"/>
    <mergeCell ref="A75:D75"/>
    <mergeCell ref="C79:C97"/>
    <mergeCell ref="C98:C139"/>
    <mergeCell ref="A140:D140"/>
    <mergeCell ref="C144:C162"/>
    <mergeCell ref="C163:C20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Q23"/>
  <sheetViews>
    <sheetView workbookViewId="0">
      <selection activeCell="I10" sqref="I10:J14"/>
    </sheetView>
  </sheetViews>
  <sheetFormatPr defaultRowHeight="15" x14ac:dyDescent="0.25"/>
  <cols>
    <col min="3" max="3" width="19.42578125" customWidth="1"/>
    <col min="4" max="4" width="39.5703125" customWidth="1"/>
    <col min="5" max="5" width="19.140625" customWidth="1"/>
    <col min="6" max="6" width="16.140625" customWidth="1"/>
    <col min="7" max="7" width="11.5703125" customWidth="1"/>
    <col min="11" max="11" width="11.5703125" customWidth="1"/>
    <col min="12" max="12" width="17.42578125" customWidth="1"/>
  </cols>
  <sheetData>
    <row r="2" spans="2:17" ht="31.5" customHeight="1" x14ac:dyDescent="0.25">
      <c r="K2" s="113" t="s">
        <v>55</v>
      </c>
      <c r="L2" s="113"/>
    </row>
    <row r="3" spans="2:17" ht="15.75" customHeight="1" x14ac:dyDescent="0.2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7" ht="15.75" x14ac:dyDescent="0.25">
      <c r="B4" s="100" t="s">
        <v>56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1"/>
    </row>
    <row r="6" spans="2:17" ht="15.75" x14ac:dyDescent="0.25">
      <c r="B6" s="102" t="s">
        <v>57</v>
      </c>
      <c r="C6" s="102" t="s">
        <v>0</v>
      </c>
      <c r="D6" s="107" t="s">
        <v>58</v>
      </c>
      <c r="E6" s="108"/>
      <c r="F6" s="102" t="s">
        <v>3</v>
      </c>
      <c r="G6" s="102" t="s">
        <v>4</v>
      </c>
      <c r="H6" s="107" t="s">
        <v>59</v>
      </c>
      <c r="I6" s="109"/>
      <c r="J6" s="109"/>
      <c r="K6" s="108"/>
      <c r="L6" s="102" t="s">
        <v>60</v>
      </c>
      <c r="M6" s="1"/>
      <c r="N6" s="1"/>
      <c r="O6" s="1"/>
      <c r="P6" s="1"/>
    </row>
    <row r="7" spans="2:17" ht="15.75" x14ac:dyDescent="0.25">
      <c r="B7" s="103"/>
      <c r="C7" s="105"/>
      <c r="D7" s="110" t="s">
        <v>1</v>
      </c>
      <c r="E7" s="110" t="s">
        <v>2</v>
      </c>
      <c r="F7" s="105"/>
      <c r="G7" s="105"/>
      <c r="H7" s="110" t="s">
        <v>5</v>
      </c>
      <c r="I7" s="111" t="s">
        <v>6</v>
      </c>
      <c r="J7" s="112"/>
      <c r="K7" s="110" t="s">
        <v>9</v>
      </c>
      <c r="L7" s="103"/>
      <c r="M7" s="2"/>
      <c r="N7" s="2"/>
      <c r="O7" s="2"/>
      <c r="P7" s="2"/>
    </row>
    <row r="8" spans="2:17" ht="47.25" x14ac:dyDescent="0.25">
      <c r="B8" s="104"/>
      <c r="C8" s="106"/>
      <c r="D8" s="106"/>
      <c r="E8" s="106"/>
      <c r="F8" s="106"/>
      <c r="G8" s="106"/>
      <c r="H8" s="104"/>
      <c r="I8" s="21" t="s">
        <v>7</v>
      </c>
      <c r="J8" s="21" t="s">
        <v>8</v>
      </c>
      <c r="K8" s="104"/>
      <c r="L8" s="104"/>
      <c r="M8" s="2"/>
      <c r="N8" s="2"/>
      <c r="O8" s="2"/>
      <c r="P8" s="2"/>
    </row>
    <row r="9" spans="2:17" ht="15.75" x14ac:dyDescent="0.25"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"/>
      <c r="N9" s="2"/>
      <c r="O9" s="2"/>
      <c r="P9" s="2"/>
    </row>
    <row r="10" spans="2:17" ht="63" x14ac:dyDescent="0.25">
      <c r="B10" s="22"/>
      <c r="C10" s="21" t="s">
        <v>61</v>
      </c>
      <c r="D10" s="23" t="s">
        <v>62</v>
      </c>
      <c r="E10" s="21" t="s">
        <v>22</v>
      </c>
      <c r="F10" s="22" t="s">
        <v>63</v>
      </c>
      <c r="G10" s="42">
        <v>794.88</v>
      </c>
      <c r="H10" s="43">
        <v>794.88</v>
      </c>
      <c r="I10" s="22"/>
      <c r="J10" s="22"/>
      <c r="K10" s="22"/>
      <c r="L10" s="25">
        <v>44743</v>
      </c>
      <c r="M10" s="2"/>
      <c r="N10" s="2"/>
      <c r="O10" s="2"/>
      <c r="P10" s="2"/>
    </row>
    <row r="11" spans="2:17" ht="15.75" x14ac:dyDescent="0.25">
      <c r="B11" s="111" t="s">
        <v>64</v>
      </c>
      <c r="C11" s="114"/>
      <c r="D11" s="114"/>
      <c r="E11" s="112"/>
      <c r="F11" s="22"/>
      <c r="G11" s="43">
        <v>794.88</v>
      </c>
      <c r="H11" s="43">
        <f>H10</f>
        <v>794.88</v>
      </c>
      <c r="I11" s="22"/>
      <c r="J11" s="22"/>
      <c r="K11" s="22"/>
      <c r="L11" s="22"/>
      <c r="M11" s="2"/>
      <c r="N11" s="2"/>
      <c r="O11" s="2"/>
      <c r="P11" s="2"/>
    </row>
    <row r="12" spans="2:17" ht="63" x14ac:dyDescent="0.25">
      <c r="B12" s="22"/>
      <c r="C12" s="22"/>
      <c r="D12" s="26" t="s">
        <v>65</v>
      </c>
      <c r="E12" s="21" t="s">
        <v>22</v>
      </c>
      <c r="F12" s="22" t="s">
        <v>63</v>
      </c>
      <c r="G12" s="43">
        <v>1366.56</v>
      </c>
      <c r="H12" s="37">
        <v>1366.56</v>
      </c>
      <c r="J12" s="22"/>
      <c r="K12" s="22"/>
      <c r="L12" s="25">
        <v>44927</v>
      </c>
      <c r="M12" s="2"/>
      <c r="N12" s="2"/>
      <c r="O12" s="2"/>
      <c r="P12" s="2"/>
    </row>
    <row r="13" spans="2:17" ht="15.75" x14ac:dyDescent="0.25">
      <c r="B13" s="111" t="s">
        <v>66</v>
      </c>
      <c r="C13" s="114"/>
      <c r="D13" s="114"/>
      <c r="E13" s="112"/>
      <c r="F13" s="22"/>
      <c r="G13" s="43">
        <v>1366.56</v>
      </c>
      <c r="H13" s="43">
        <f>H12</f>
        <v>1366.56</v>
      </c>
      <c r="I13" s="22"/>
      <c r="J13" s="22"/>
      <c r="K13" s="22"/>
      <c r="L13" s="22"/>
      <c r="M13" s="2"/>
      <c r="N13" s="2"/>
      <c r="O13" s="2"/>
      <c r="P13" s="2"/>
    </row>
    <row r="14" spans="2:17" ht="63" x14ac:dyDescent="0.25">
      <c r="B14" s="22"/>
      <c r="C14" s="22"/>
      <c r="D14" s="26" t="s">
        <v>67</v>
      </c>
      <c r="E14" s="21" t="s">
        <v>22</v>
      </c>
      <c r="F14" s="22" t="s">
        <v>63</v>
      </c>
      <c r="G14" s="43">
        <v>1366.56</v>
      </c>
      <c r="H14" s="43">
        <v>1366.56</v>
      </c>
      <c r="I14" s="22"/>
      <c r="J14" s="22"/>
      <c r="K14" s="22"/>
      <c r="L14" s="25">
        <v>45292</v>
      </c>
      <c r="M14" s="2"/>
      <c r="N14" s="2"/>
      <c r="O14" s="2"/>
      <c r="P14" s="2"/>
    </row>
    <row r="15" spans="2:17" ht="15.75" x14ac:dyDescent="0.25">
      <c r="B15" s="22"/>
      <c r="C15" s="22"/>
      <c r="D15" s="22"/>
      <c r="E15" s="22"/>
      <c r="F15" s="22"/>
      <c r="G15" s="43"/>
      <c r="H15" s="43"/>
      <c r="I15" s="22"/>
      <c r="J15" s="22"/>
      <c r="K15" s="22"/>
      <c r="L15" s="22"/>
    </row>
    <row r="16" spans="2:17" ht="15.75" x14ac:dyDescent="0.25">
      <c r="B16" s="22"/>
      <c r="C16" s="22"/>
      <c r="D16" s="22"/>
      <c r="E16" s="22"/>
      <c r="F16" s="22"/>
      <c r="G16" s="43"/>
      <c r="H16" s="43"/>
      <c r="I16" s="22"/>
      <c r="J16" s="22"/>
      <c r="K16" s="22"/>
      <c r="L16" s="22"/>
    </row>
    <row r="17" spans="2:12" ht="15.75" x14ac:dyDescent="0.25">
      <c r="B17" s="22"/>
      <c r="C17" s="22"/>
      <c r="D17" s="22"/>
      <c r="E17" s="22"/>
      <c r="F17" s="22"/>
      <c r="G17" s="43"/>
      <c r="H17" s="43"/>
      <c r="I17" s="22"/>
      <c r="J17" s="22"/>
      <c r="K17" s="22"/>
      <c r="L17" s="22"/>
    </row>
    <row r="18" spans="2:12" ht="15.75" x14ac:dyDescent="0.25">
      <c r="B18" s="111" t="s">
        <v>68</v>
      </c>
      <c r="C18" s="114"/>
      <c r="D18" s="114"/>
      <c r="E18" s="112"/>
      <c r="F18" s="22"/>
      <c r="G18" s="43">
        <v>1366.56</v>
      </c>
      <c r="H18" s="43"/>
      <c r="I18" s="22"/>
      <c r="J18" s="22"/>
      <c r="K18" s="22"/>
      <c r="L18" s="22"/>
    </row>
    <row r="19" spans="2:12" ht="15.75" x14ac:dyDescent="0.25">
      <c r="B19" s="22"/>
      <c r="C19" s="22"/>
      <c r="D19" s="22"/>
      <c r="E19" s="22"/>
      <c r="F19" s="22"/>
      <c r="G19" s="43"/>
      <c r="H19" s="43"/>
      <c r="I19" s="22"/>
      <c r="J19" s="22"/>
      <c r="K19" s="22"/>
      <c r="L19" s="22"/>
    </row>
    <row r="20" spans="2:12" ht="15.75" x14ac:dyDescent="0.25">
      <c r="B20" s="22"/>
      <c r="C20" s="22"/>
      <c r="D20" s="22"/>
      <c r="E20" s="22"/>
      <c r="F20" s="22"/>
      <c r="G20" s="24"/>
      <c r="H20" s="24"/>
      <c r="I20" s="22"/>
      <c r="J20" s="22"/>
      <c r="K20" s="22"/>
      <c r="L20" s="22"/>
    </row>
    <row r="21" spans="2:12" ht="15.75" x14ac:dyDescent="0.25">
      <c r="B21" s="22"/>
      <c r="C21" s="22"/>
      <c r="D21" s="22"/>
      <c r="E21" s="22"/>
      <c r="F21" s="22"/>
      <c r="G21" s="24"/>
      <c r="H21" s="24"/>
      <c r="I21" s="22"/>
      <c r="J21" s="22"/>
      <c r="K21" s="22"/>
      <c r="L21" s="22"/>
    </row>
    <row r="22" spans="2:12" ht="15.75" x14ac:dyDescent="0.25">
      <c r="B22" s="22"/>
      <c r="C22" s="22"/>
      <c r="D22" s="22"/>
      <c r="E22" s="22"/>
      <c r="F22" s="22"/>
      <c r="G22" s="24"/>
      <c r="H22" s="24"/>
      <c r="I22" s="22"/>
      <c r="J22" s="22"/>
      <c r="K22" s="22"/>
      <c r="L22" s="22"/>
    </row>
    <row r="23" spans="2:12" ht="15.75" x14ac:dyDescent="0.25">
      <c r="B23" s="22"/>
      <c r="C23" s="22"/>
      <c r="D23" s="22"/>
      <c r="E23" s="22"/>
      <c r="F23" s="22"/>
      <c r="G23" s="24"/>
      <c r="H23" s="24"/>
      <c r="I23" s="22"/>
      <c r="J23" s="22"/>
      <c r="K23" s="22"/>
      <c r="L23" s="22"/>
    </row>
  </sheetData>
  <mergeCells count="17">
    <mergeCell ref="L6:L8"/>
    <mergeCell ref="D7:D8"/>
    <mergeCell ref="K2:L2"/>
    <mergeCell ref="B18:E18"/>
    <mergeCell ref="E7:E8"/>
    <mergeCell ref="H7:H8"/>
    <mergeCell ref="I7:J7"/>
    <mergeCell ref="K7:K8"/>
    <mergeCell ref="B11:E11"/>
    <mergeCell ref="B13:E13"/>
    <mergeCell ref="B4:Q4"/>
    <mergeCell ref="B6:B8"/>
    <mergeCell ref="C6:C8"/>
    <mergeCell ref="D6:E6"/>
    <mergeCell ref="F6:F8"/>
    <mergeCell ref="G6:G8"/>
    <mergeCell ref="H6:K6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Q25"/>
  <sheetViews>
    <sheetView topLeftCell="A7" workbookViewId="0">
      <selection activeCell="K2" sqref="K2:L2"/>
    </sheetView>
  </sheetViews>
  <sheetFormatPr defaultRowHeight="15" x14ac:dyDescent="0.25"/>
  <cols>
    <col min="3" max="3" width="19.42578125" customWidth="1"/>
    <col min="4" max="4" width="51.28515625" customWidth="1"/>
    <col min="5" max="5" width="13.5703125" customWidth="1"/>
    <col min="6" max="6" width="16.140625" customWidth="1"/>
    <col min="7" max="7" width="18.7109375" customWidth="1"/>
    <col min="8" max="8" width="15.7109375" customWidth="1"/>
    <col min="9" max="9" width="15.42578125" customWidth="1"/>
    <col min="10" max="10" width="16.28515625" customWidth="1"/>
    <col min="11" max="11" width="11.5703125" customWidth="1"/>
    <col min="12" max="12" width="17.42578125" customWidth="1"/>
  </cols>
  <sheetData>
    <row r="2" spans="2:17" ht="31.5" customHeight="1" x14ac:dyDescent="0.25">
      <c r="K2" s="113" t="s">
        <v>55</v>
      </c>
      <c r="L2" s="113"/>
    </row>
    <row r="3" spans="2:17" ht="15.75" customHeight="1" x14ac:dyDescent="0.2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7" ht="15.75" x14ac:dyDescent="0.25">
      <c r="B4" s="100" t="s">
        <v>56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1"/>
    </row>
    <row r="6" spans="2:17" ht="15.75" x14ac:dyDescent="0.25">
      <c r="B6" s="102" t="s">
        <v>57</v>
      </c>
      <c r="C6" s="102" t="s">
        <v>0</v>
      </c>
      <c r="D6" s="107" t="s">
        <v>58</v>
      </c>
      <c r="E6" s="108"/>
      <c r="F6" s="102" t="s">
        <v>3</v>
      </c>
      <c r="G6" s="102" t="s">
        <v>4</v>
      </c>
      <c r="H6" s="107" t="s">
        <v>59</v>
      </c>
      <c r="I6" s="109"/>
      <c r="J6" s="109"/>
      <c r="K6" s="108"/>
      <c r="L6" s="102" t="s">
        <v>60</v>
      </c>
      <c r="M6" s="1"/>
      <c r="N6" s="1"/>
      <c r="O6" s="1"/>
      <c r="P6" s="1"/>
    </row>
    <row r="7" spans="2:17" ht="15.75" x14ac:dyDescent="0.25">
      <c r="B7" s="103"/>
      <c r="C7" s="105"/>
      <c r="D7" s="110" t="s">
        <v>1</v>
      </c>
      <c r="E7" s="110" t="s">
        <v>2</v>
      </c>
      <c r="F7" s="105"/>
      <c r="G7" s="105"/>
      <c r="H7" s="110" t="s">
        <v>5</v>
      </c>
      <c r="I7" s="111" t="s">
        <v>6</v>
      </c>
      <c r="J7" s="112"/>
      <c r="K7" s="110" t="s">
        <v>9</v>
      </c>
      <c r="L7" s="103"/>
      <c r="M7" s="2"/>
      <c r="N7" s="2"/>
      <c r="O7" s="2"/>
      <c r="P7" s="2"/>
    </row>
    <row r="8" spans="2:17" ht="15.75" x14ac:dyDescent="0.25">
      <c r="B8" s="104"/>
      <c r="C8" s="106"/>
      <c r="D8" s="106"/>
      <c r="E8" s="106"/>
      <c r="F8" s="106"/>
      <c r="G8" s="106"/>
      <c r="H8" s="104"/>
      <c r="I8" s="21" t="s">
        <v>7</v>
      </c>
      <c r="J8" s="21" t="s">
        <v>8</v>
      </c>
      <c r="K8" s="104"/>
      <c r="L8" s="104"/>
      <c r="M8" s="2"/>
      <c r="N8" s="2"/>
      <c r="O8" s="2"/>
      <c r="P8" s="2"/>
    </row>
    <row r="9" spans="2:17" ht="15.75" x14ac:dyDescent="0.25"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"/>
      <c r="N9" s="2"/>
      <c r="O9" s="2"/>
      <c r="P9" s="2"/>
    </row>
    <row r="10" spans="2:17" ht="78.75" x14ac:dyDescent="0.25">
      <c r="B10" s="22"/>
      <c r="C10" s="27" t="s">
        <v>148</v>
      </c>
      <c r="D10" s="28" t="s">
        <v>149</v>
      </c>
      <c r="E10" s="21" t="s">
        <v>150</v>
      </c>
      <c r="F10" s="21" t="s">
        <v>151</v>
      </c>
      <c r="G10" s="35">
        <f>5997480/1000</f>
        <v>5997.48</v>
      </c>
      <c r="H10" s="35">
        <f>G10</f>
        <v>5997.48</v>
      </c>
      <c r="I10" s="40">
        <f>12563168/1000</f>
        <v>12563.168</v>
      </c>
      <c r="J10" s="40">
        <f>I10</f>
        <v>12563.168</v>
      </c>
      <c r="K10" s="21"/>
      <c r="L10" s="21"/>
      <c r="M10" s="2"/>
      <c r="N10" s="2"/>
      <c r="O10" s="2"/>
      <c r="P10" s="2"/>
    </row>
    <row r="11" spans="2:17" ht="78.75" x14ac:dyDescent="0.25">
      <c r="B11" s="22"/>
      <c r="C11" s="27" t="s">
        <v>148</v>
      </c>
      <c r="D11" s="28" t="s">
        <v>152</v>
      </c>
      <c r="E11" s="21" t="s">
        <v>150</v>
      </c>
      <c r="F11" s="21" t="s">
        <v>151</v>
      </c>
      <c r="G11" s="35">
        <f>6565688/1000</f>
        <v>6565.6880000000001</v>
      </c>
      <c r="H11" s="35">
        <f>G11</f>
        <v>6565.6880000000001</v>
      </c>
      <c r="I11" s="40"/>
      <c r="J11" s="40"/>
      <c r="K11" s="21"/>
      <c r="L11" s="21"/>
      <c r="M11" s="2"/>
      <c r="N11" s="2"/>
      <c r="O11" s="2"/>
      <c r="P11" s="2"/>
    </row>
    <row r="12" spans="2:17" ht="141.75" x14ac:dyDescent="0.25">
      <c r="B12" s="22"/>
      <c r="C12" s="27" t="s">
        <v>148</v>
      </c>
      <c r="D12" s="28" t="s">
        <v>153</v>
      </c>
      <c r="E12" s="21" t="s">
        <v>154</v>
      </c>
      <c r="F12" s="21" t="s">
        <v>20</v>
      </c>
      <c r="G12" s="35">
        <f>129209.16/1000</f>
        <v>129.20916</v>
      </c>
      <c r="H12" s="35">
        <f>G12</f>
        <v>129.20916</v>
      </c>
      <c r="I12" s="35"/>
      <c r="J12" s="35"/>
      <c r="K12" s="22"/>
      <c r="L12" s="22"/>
      <c r="M12" s="2"/>
      <c r="N12" s="2"/>
      <c r="O12" s="2"/>
      <c r="P12" s="2"/>
    </row>
    <row r="13" spans="2:17" ht="94.5" x14ac:dyDescent="0.25">
      <c r="B13" s="22"/>
      <c r="C13" s="27" t="s">
        <v>148</v>
      </c>
      <c r="D13" s="28" t="s">
        <v>155</v>
      </c>
      <c r="E13" s="21" t="s">
        <v>22</v>
      </c>
      <c r="F13" s="21" t="s">
        <v>20</v>
      </c>
      <c r="G13" s="35">
        <f>2186013.07/1000</f>
        <v>2186.01307</v>
      </c>
      <c r="H13" s="35">
        <f>2945271.6/1000</f>
        <v>2945.2716</v>
      </c>
      <c r="I13" s="35">
        <f>2945271.6/1000</f>
        <v>2945.2716</v>
      </c>
      <c r="J13" s="35">
        <f>2945271.6/1000</f>
        <v>2945.2716</v>
      </c>
      <c r="K13" s="22"/>
      <c r="L13" s="22"/>
      <c r="M13" s="2"/>
      <c r="N13" s="2"/>
      <c r="O13" s="2"/>
      <c r="P13" s="2"/>
    </row>
    <row r="14" spans="2:17" ht="94.5" x14ac:dyDescent="0.25">
      <c r="B14" s="22">
        <v>1</v>
      </c>
      <c r="C14" s="27" t="s">
        <v>148</v>
      </c>
      <c r="D14" s="28" t="s">
        <v>156</v>
      </c>
      <c r="E14" s="21" t="s">
        <v>22</v>
      </c>
      <c r="F14" s="21" t="s">
        <v>20</v>
      </c>
      <c r="G14" s="35">
        <f>759258.53/1000</f>
        <v>759.25853000000006</v>
      </c>
      <c r="H14" s="35">
        <f>759258.53/1000</f>
        <v>759.25853000000006</v>
      </c>
      <c r="I14" s="35"/>
      <c r="J14" s="35"/>
      <c r="K14" s="22"/>
      <c r="L14" s="22"/>
      <c r="M14" s="2"/>
      <c r="N14" s="2"/>
      <c r="O14" s="2"/>
      <c r="P14" s="2"/>
    </row>
    <row r="15" spans="2:17" ht="189" x14ac:dyDescent="0.25">
      <c r="B15" s="22"/>
      <c r="C15" s="27" t="s">
        <v>148</v>
      </c>
      <c r="D15" s="28" t="s">
        <v>157</v>
      </c>
      <c r="E15" s="21" t="s">
        <v>158</v>
      </c>
      <c r="F15" s="21" t="s">
        <v>20</v>
      </c>
      <c r="G15" s="35">
        <f>2047590.8/1000</f>
        <v>2047.5907999999999</v>
      </c>
      <c r="H15" s="35">
        <f>2047590.8/1000</f>
        <v>2047.5907999999999</v>
      </c>
      <c r="I15" s="35">
        <f>H15</f>
        <v>2047.5907999999999</v>
      </c>
      <c r="J15" s="35">
        <f>I15</f>
        <v>2047.5907999999999</v>
      </c>
      <c r="K15" s="22"/>
      <c r="L15" s="22"/>
      <c r="M15" s="2"/>
      <c r="N15" s="2"/>
      <c r="O15" s="2"/>
      <c r="P15" s="2"/>
    </row>
    <row r="16" spans="2:17" ht="15.75" x14ac:dyDescent="0.25">
      <c r="B16" s="111" t="s">
        <v>64</v>
      </c>
      <c r="C16" s="114"/>
      <c r="D16" s="114"/>
      <c r="E16" s="112"/>
      <c r="F16" s="22"/>
      <c r="G16" s="35" t="s">
        <v>163</v>
      </c>
      <c r="H16" s="35">
        <f>SUM(H10:H15)</f>
        <v>18444.498090000001</v>
      </c>
      <c r="I16" s="41"/>
      <c r="J16" s="41"/>
      <c r="K16" s="22"/>
      <c r="L16" s="22"/>
      <c r="M16" s="2"/>
      <c r="N16" s="2"/>
      <c r="O16" s="2"/>
      <c r="P16" s="2"/>
    </row>
    <row r="17" spans="2:16" ht="15.75" x14ac:dyDescent="0.2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"/>
      <c r="N17" s="2"/>
      <c r="O17" s="2"/>
      <c r="P17" s="2"/>
    </row>
    <row r="18" spans="2:16" ht="15.75" x14ac:dyDescent="0.25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"/>
      <c r="N18" s="2"/>
      <c r="O18" s="2"/>
      <c r="P18" s="2"/>
    </row>
    <row r="19" spans="2:16" ht="63" x14ac:dyDescent="0.25">
      <c r="B19" s="22"/>
      <c r="C19" s="27" t="s">
        <v>148</v>
      </c>
      <c r="D19" s="22"/>
      <c r="E19" s="22"/>
      <c r="F19" s="22"/>
      <c r="G19" s="22"/>
      <c r="H19" s="22"/>
      <c r="I19" s="22"/>
      <c r="J19" s="22"/>
      <c r="K19" s="22"/>
      <c r="L19" s="22"/>
    </row>
    <row r="20" spans="2:16" ht="15.75" x14ac:dyDescent="0.25">
      <c r="B20" s="111" t="s">
        <v>66</v>
      </c>
      <c r="C20" s="114"/>
      <c r="D20" s="114"/>
      <c r="E20" s="112"/>
      <c r="F20" s="22"/>
      <c r="G20" s="22"/>
      <c r="H20" s="22"/>
      <c r="I20" s="35">
        <f>SUM(I10:I15)</f>
        <v>17556.0304</v>
      </c>
      <c r="J20" s="22"/>
      <c r="K20" s="22"/>
      <c r="L20" s="22"/>
    </row>
    <row r="21" spans="2:16" ht="15.75" x14ac:dyDescent="0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2:16" ht="15.75" x14ac:dyDescent="0.2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2:16" ht="15.75" x14ac:dyDescent="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2:16" ht="63" x14ac:dyDescent="0.25">
      <c r="B24" s="22"/>
      <c r="C24" s="27" t="s">
        <v>148</v>
      </c>
      <c r="D24" s="22"/>
      <c r="E24" s="22"/>
      <c r="F24" s="22"/>
      <c r="G24" s="22"/>
      <c r="H24" s="22"/>
      <c r="I24" s="22"/>
      <c r="J24" s="22"/>
      <c r="K24" s="22"/>
      <c r="L24" s="22"/>
    </row>
    <row r="25" spans="2:16" ht="15.75" x14ac:dyDescent="0.25">
      <c r="B25" s="111" t="s">
        <v>68</v>
      </c>
      <c r="C25" s="114"/>
      <c r="D25" s="114"/>
      <c r="E25" s="112"/>
      <c r="F25" s="22"/>
      <c r="G25" s="22"/>
      <c r="H25" s="22"/>
      <c r="I25" s="22"/>
      <c r="J25" s="35">
        <f>SUM(J10:J15)</f>
        <v>17556.0304</v>
      </c>
      <c r="K25" s="22"/>
      <c r="L25" s="22"/>
    </row>
  </sheetData>
  <mergeCells count="17">
    <mergeCell ref="L6:L8"/>
    <mergeCell ref="D7:D8"/>
    <mergeCell ref="K2:L2"/>
    <mergeCell ref="B25:E25"/>
    <mergeCell ref="E7:E8"/>
    <mergeCell ref="H7:H8"/>
    <mergeCell ref="I7:J7"/>
    <mergeCell ref="K7:K8"/>
    <mergeCell ref="B16:E16"/>
    <mergeCell ref="B20:E20"/>
    <mergeCell ref="B4:Q4"/>
    <mergeCell ref="B6:B8"/>
    <mergeCell ref="C6:C8"/>
    <mergeCell ref="D6:E6"/>
    <mergeCell ref="F6:F8"/>
    <mergeCell ref="G6:G8"/>
    <mergeCell ref="H6:K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32"/>
  <sheetViews>
    <sheetView topLeftCell="A28" workbookViewId="0">
      <selection activeCell="I18" sqref="I18:J18"/>
    </sheetView>
  </sheetViews>
  <sheetFormatPr defaultRowHeight="15" x14ac:dyDescent="0.25"/>
  <cols>
    <col min="3" max="3" width="19.42578125" customWidth="1"/>
    <col min="4" max="4" width="26" customWidth="1"/>
    <col min="5" max="5" width="21" customWidth="1"/>
    <col min="6" max="6" width="16.140625" customWidth="1"/>
    <col min="7" max="7" width="11.5703125" customWidth="1"/>
    <col min="8" max="8" width="14.42578125" customWidth="1"/>
    <col min="9" max="9" width="11.7109375" customWidth="1"/>
    <col min="10" max="10" width="11.85546875" customWidth="1"/>
    <col min="11" max="11" width="11.5703125" customWidth="1"/>
    <col min="12" max="12" width="17.42578125" customWidth="1"/>
  </cols>
  <sheetData>
    <row r="3" spans="2:17" ht="15.75" x14ac:dyDescent="0.25">
      <c r="B3" s="99" t="s">
        <v>55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2:17" ht="15.75" x14ac:dyDescent="0.25">
      <c r="B4" s="128" t="s">
        <v>56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</row>
    <row r="6" spans="2:17" ht="15.75" x14ac:dyDescent="0.25">
      <c r="B6" s="102" t="s">
        <v>57</v>
      </c>
      <c r="C6" s="102" t="s">
        <v>0</v>
      </c>
      <c r="D6" s="107" t="s">
        <v>58</v>
      </c>
      <c r="E6" s="108"/>
      <c r="F6" s="102" t="s">
        <v>3</v>
      </c>
      <c r="G6" s="102" t="s">
        <v>4</v>
      </c>
      <c r="H6" s="107" t="s">
        <v>59</v>
      </c>
      <c r="I6" s="109"/>
      <c r="J6" s="109"/>
      <c r="K6" s="108"/>
      <c r="L6" s="102" t="s">
        <v>60</v>
      </c>
      <c r="M6" s="1"/>
      <c r="N6" s="1"/>
      <c r="O6" s="1"/>
      <c r="P6" s="1"/>
    </row>
    <row r="7" spans="2:17" ht="15.75" x14ac:dyDescent="0.25">
      <c r="B7" s="103"/>
      <c r="C7" s="105"/>
      <c r="D7" s="102" t="s">
        <v>1</v>
      </c>
      <c r="E7" s="102" t="s">
        <v>2</v>
      </c>
      <c r="F7" s="105"/>
      <c r="G7" s="105"/>
      <c r="H7" s="110" t="s">
        <v>5</v>
      </c>
      <c r="I7" s="111" t="s">
        <v>6</v>
      </c>
      <c r="J7" s="112"/>
      <c r="K7" s="110" t="s">
        <v>9</v>
      </c>
      <c r="L7" s="103"/>
      <c r="M7" s="2"/>
      <c r="N7" s="2"/>
      <c r="O7" s="2"/>
      <c r="P7" s="2"/>
    </row>
    <row r="8" spans="2:17" ht="47.25" x14ac:dyDescent="0.25">
      <c r="B8" s="104"/>
      <c r="C8" s="106"/>
      <c r="D8" s="121"/>
      <c r="E8" s="121"/>
      <c r="F8" s="106"/>
      <c r="G8" s="106"/>
      <c r="H8" s="104"/>
      <c r="I8" s="21" t="s">
        <v>7</v>
      </c>
      <c r="J8" s="21" t="s">
        <v>8</v>
      </c>
      <c r="K8" s="104"/>
      <c r="L8" s="104"/>
      <c r="M8" s="2"/>
      <c r="N8" s="2"/>
      <c r="O8" s="2"/>
      <c r="P8" s="2"/>
    </row>
    <row r="9" spans="2:17" ht="15.75" x14ac:dyDescent="0.25"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"/>
      <c r="N9" s="2"/>
      <c r="O9" s="2"/>
      <c r="P9" s="2"/>
    </row>
    <row r="10" spans="2:17" ht="78.75" x14ac:dyDescent="0.25">
      <c r="B10" s="22">
        <v>1</v>
      </c>
      <c r="C10" s="102" t="s">
        <v>394</v>
      </c>
      <c r="D10" s="130" t="s">
        <v>395</v>
      </c>
      <c r="E10" s="131" t="s">
        <v>396</v>
      </c>
      <c r="F10" s="73" t="s">
        <v>151</v>
      </c>
      <c r="G10" s="132">
        <v>12922</v>
      </c>
      <c r="H10" s="132">
        <v>12922</v>
      </c>
      <c r="I10" s="132">
        <v>14267.74</v>
      </c>
      <c r="J10" s="132">
        <v>14267.74</v>
      </c>
      <c r="K10" s="22"/>
      <c r="L10" s="68">
        <v>44501</v>
      </c>
      <c r="M10" s="2"/>
      <c r="N10" s="2"/>
      <c r="O10" s="2"/>
      <c r="P10" s="2"/>
    </row>
    <row r="11" spans="2:17" ht="47.25" x14ac:dyDescent="0.25">
      <c r="B11" s="22">
        <v>2</v>
      </c>
      <c r="C11" s="115"/>
      <c r="D11" s="130" t="s">
        <v>397</v>
      </c>
      <c r="E11" s="131" t="s">
        <v>398</v>
      </c>
      <c r="F11" s="73" t="s">
        <v>20</v>
      </c>
      <c r="G11" s="132">
        <v>564</v>
      </c>
      <c r="H11" s="132">
        <v>171.5</v>
      </c>
      <c r="I11" s="132">
        <v>500</v>
      </c>
      <c r="J11" s="132">
        <v>500</v>
      </c>
      <c r="K11" s="22"/>
      <c r="L11" s="68">
        <v>44501</v>
      </c>
      <c r="M11" s="2"/>
      <c r="N11" s="2"/>
      <c r="O11" s="2"/>
      <c r="P11" s="2"/>
    </row>
    <row r="12" spans="2:17" ht="63" x14ac:dyDescent="0.25">
      <c r="B12" s="22">
        <v>3</v>
      </c>
      <c r="C12" s="115"/>
      <c r="D12" s="130" t="s">
        <v>399</v>
      </c>
      <c r="E12" s="131" t="s">
        <v>400</v>
      </c>
      <c r="F12" s="73" t="s">
        <v>20</v>
      </c>
      <c r="G12" s="132">
        <v>713.5</v>
      </c>
      <c r="H12" s="132">
        <v>215.15</v>
      </c>
      <c r="I12" s="132">
        <v>292</v>
      </c>
      <c r="J12" s="132">
        <v>292</v>
      </c>
      <c r="K12" s="22"/>
      <c r="L12" s="68">
        <v>44501</v>
      </c>
      <c r="M12" s="2"/>
      <c r="N12" s="2"/>
      <c r="O12" s="2"/>
      <c r="P12" s="2"/>
    </row>
    <row r="13" spans="2:17" ht="63" x14ac:dyDescent="0.25">
      <c r="B13" s="22">
        <v>4</v>
      </c>
      <c r="C13" s="115"/>
      <c r="D13" s="130" t="s">
        <v>401</v>
      </c>
      <c r="E13" s="131" t="s">
        <v>22</v>
      </c>
      <c r="F13" s="73" t="s">
        <v>20</v>
      </c>
      <c r="G13" s="132">
        <v>2289.02</v>
      </c>
      <c r="H13" s="132">
        <v>457.8</v>
      </c>
      <c r="I13" s="132">
        <v>2570.27</v>
      </c>
      <c r="J13" s="132">
        <v>2570.27</v>
      </c>
      <c r="K13" s="22"/>
      <c r="L13" s="68">
        <v>44531</v>
      </c>
      <c r="M13" s="2"/>
      <c r="N13" s="2"/>
      <c r="O13" s="2"/>
      <c r="P13" s="2"/>
    </row>
    <row r="14" spans="2:17" ht="47.25" x14ac:dyDescent="0.25">
      <c r="B14" s="22">
        <v>5</v>
      </c>
      <c r="C14" s="115"/>
      <c r="D14" s="130" t="s">
        <v>402</v>
      </c>
      <c r="E14" s="131" t="s">
        <v>398</v>
      </c>
      <c r="F14" s="73" t="s">
        <v>20</v>
      </c>
      <c r="G14" s="132">
        <v>376</v>
      </c>
      <c r="H14" s="132">
        <v>376</v>
      </c>
      <c r="I14" s="132">
        <v>376.67</v>
      </c>
      <c r="J14" s="132">
        <v>376.67</v>
      </c>
      <c r="K14" s="22"/>
      <c r="L14" s="68">
        <v>44562</v>
      </c>
      <c r="M14" s="2"/>
      <c r="N14" s="2"/>
      <c r="O14" s="2"/>
      <c r="P14" s="2"/>
    </row>
    <row r="15" spans="2:17" ht="78.75" x14ac:dyDescent="0.25">
      <c r="B15" s="22">
        <v>6</v>
      </c>
      <c r="C15" s="115"/>
      <c r="D15" s="130" t="s">
        <v>403</v>
      </c>
      <c r="E15" s="131" t="s">
        <v>404</v>
      </c>
      <c r="F15" s="73" t="s">
        <v>20</v>
      </c>
      <c r="G15" s="132">
        <v>339</v>
      </c>
      <c r="H15" s="132">
        <v>337.31</v>
      </c>
      <c r="I15" s="132">
        <v>300</v>
      </c>
      <c r="J15" s="132">
        <v>300</v>
      </c>
      <c r="K15" s="22"/>
      <c r="L15" s="68">
        <v>44562</v>
      </c>
      <c r="M15" s="2"/>
      <c r="N15" s="2"/>
      <c r="O15" s="2"/>
      <c r="P15" s="2"/>
    </row>
    <row r="16" spans="2:17" ht="94.5" x14ac:dyDescent="0.25">
      <c r="B16" s="22">
        <v>7</v>
      </c>
      <c r="C16" s="115"/>
      <c r="D16" s="130" t="s">
        <v>405</v>
      </c>
      <c r="E16" s="131" t="s">
        <v>22</v>
      </c>
      <c r="F16" s="73" t="s">
        <v>20</v>
      </c>
      <c r="G16" s="132">
        <v>728.64</v>
      </c>
      <c r="H16" s="132"/>
      <c r="I16" s="22"/>
      <c r="J16" s="22"/>
      <c r="K16" s="22"/>
      <c r="L16" s="68">
        <v>44652</v>
      </c>
      <c r="M16" s="2"/>
      <c r="N16" s="2"/>
      <c r="O16" s="2"/>
      <c r="P16" s="2"/>
    </row>
    <row r="17" spans="2:16" ht="78.75" x14ac:dyDescent="0.25">
      <c r="B17" s="22">
        <v>8</v>
      </c>
      <c r="C17" s="115"/>
      <c r="D17" s="130" t="s">
        <v>406</v>
      </c>
      <c r="E17" s="131" t="s">
        <v>407</v>
      </c>
      <c r="F17" s="73" t="s">
        <v>20</v>
      </c>
      <c r="G17" s="132">
        <v>300</v>
      </c>
      <c r="H17" s="132"/>
      <c r="I17" s="22"/>
      <c r="J17" s="22"/>
      <c r="K17" s="22"/>
      <c r="L17" s="68">
        <v>44713</v>
      </c>
      <c r="M17" s="2"/>
      <c r="N17" s="2"/>
      <c r="O17" s="2"/>
      <c r="P17" s="2"/>
    </row>
    <row r="18" spans="2:16" ht="15.75" x14ac:dyDescent="0.25">
      <c r="B18" s="111" t="s">
        <v>64</v>
      </c>
      <c r="C18" s="114"/>
      <c r="D18" s="114"/>
      <c r="E18" s="112"/>
      <c r="F18" s="22"/>
      <c r="G18" s="133">
        <f>SUM(G10:G17)</f>
        <v>18232.16</v>
      </c>
      <c r="H18" s="56">
        <v>14479.76</v>
      </c>
      <c r="I18" s="47">
        <f>SUM(I10:I17)</f>
        <v>18306.679999999997</v>
      </c>
      <c r="J18" s="47">
        <f>SUM(J10:J17)</f>
        <v>18306.679999999997</v>
      </c>
      <c r="K18" s="22"/>
      <c r="L18" s="25"/>
      <c r="M18" s="2"/>
      <c r="N18" s="2"/>
      <c r="O18" s="2"/>
      <c r="P18" s="2"/>
    </row>
    <row r="19" spans="2:16" ht="94.5" x14ac:dyDescent="0.25">
      <c r="B19" s="21">
        <v>1</v>
      </c>
      <c r="C19" s="102" t="s">
        <v>394</v>
      </c>
      <c r="D19" s="130" t="s">
        <v>408</v>
      </c>
      <c r="E19" s="131" t="s">
        <v>396</v>
      </c>
      <c r="F19" s="73" t="s">
        <v>151</v>
      </c>
      <c r="G19" s="132">
        <v>13998.29</v>
      </c>
      <c r="H19" s="22"/>
      <c r="I19" s="22"/>
      <c r="J19" s="22"/>
      <c r="K19" s="22"/>
      <c r="L19" s="68">
        <v>44866</v>
      </c>
      <c r="M19" s="2"/>
      <c r="N19" s="2"/>
      <c r="O19" s="2"/>
      <c r="P19" s="2"/>
    </row>
    <row r="20" spans="2:16" ht="63" x14ac:dyDescent="0.25">
      <c r="B20" s="21">
        <v>2</v>
      </c>
      <c r="C20" s="115"/>
      <c r="D20" s="130" t="s">
        <v>402</v>
      </c>
      <c r="E20" s="131" t="s">
        <v>398</v>
      </c>
      <c r="F20" s="73" t="s">
        <v>20</v>
      </c>
      <c r="G20" s="132">
        <v>500</v>
      </c>
      <c r="H20" s="22"/>
      <c r="I20" s="22"/>
      <c r="J20" s="22"/>
      <c r="K20" s="22"/>
      <c r="L20" s="68">
        <v>44866</v>
      </c>
      <c r="M20" s="2"/>
      <c r="N20" s="2"/>
      <c r="O20" s="2"/>
      <c r="P20" s="2"/>
    </row>
    <row r="21" spans="2:16" ht="78.75" x14ac:dyDescent="0.25">
      <c r="B21" s="21">
        <v>3</v>
      </c>
      <c r="C21" s="115"/>
      <c r="D21" s="130" t="s">
        <v>409</v>
      </c>
      <c r="E21" s="131" t="s">
        <v>400</v>
      </c>
      <c r="F21" s="73" t="s">
        <v>20</v>
      </c>
      <c r="G21" s="132">
        <v>292</v>
      </c>
      <c r="H21" s="22"/>
      <c r="I21" s="22"/>
      <c r="J21" s="22"/>
      <c r="K21" s="22"/>
      <c r="L21" s="68">
        <v>44866</v>
      </c>
      <c r="M21" s="2"/>
      <c r="N21" s="2"/>
      <c r="O21" s="2"/>
      <c r="P21" s="2"/>
    </row>
    <row r="22" spans="2:16" ht="94.5" x14ac:dyDescent="0.25">
      <c r="B22" s="22">
        <v>4</v>
      </c>
      <c r="C22" s="115"/>
      <c r="D22" s="130" t="s">
        <v>410</v>
      </c>
      <c r="E22" s="131" t="s">
        <v>22</v>
      </c>
      <c r="F22" s="73" t="s">
        <v>20</v>
      </c>
      <c r="G22" s="74">
        <v>2570.27</v>
      </c>
      <c r="H22" s="22"/>
      <c r="I22" s="22"/>
      <c r="J22" s="22"/>
      <c r="K22" s="22"/>
      <c r="L22" s="68">
        <v>44866</v>
      </c>
      <c r="M22" s="2"/>
      <c r="N22" s="2"/>
      <c r="O22" s="2"/>
      <c r="P22" s="2"/>
    </row>
    <row r="23" spans="2:16" ht="110.25" x14ac:dyDescent="0.25">
      <c r="B23" s="22">
        <v>5</v>
      </c>
      <c r="C23" s="115"/>
      <c r="D23" s="130" t="s">
        <v>411</v>
      </c>
      <c r="E23" s="131" t="s">
        <v>404</v>
      </c>
      <c r="F23" s="73" t="s">
        <v>20</v>
      </c>
      <c r="G23" s="132">
        <v>376.67</v>
      </c>
      <c r="H23" s="22"/>
      <c r="I23" s="22"/>
      <c r="J23" s="22"/>
      <c r="K23" s="22"/>
      <c r="L23" s="68">
        <v>44927</v>
      </c>
      <c r="M23" s="2"/>
      <c r="N23" s="2"/>
      <c r="O23" s="2"/>
      <c r="P23" s="2"/>
    </row>
    <row r="24" spans="2:16" ht="78.75" x14ac:dyDescent="0.25">
      <c r="B24" s="22">
        <v>6</v>
      </c>
      <c r="C24" s="116"/>
      <c r="D24" s="130" t="s">
        <v>411</v>
      </c>
      <c r="E24" s="131" t="s">
        <v>407</v>
      </c>
      <c r="F24" s="73" t="s">
        <v>20</v>
      </c>
      <c r="G24" s="132">
        <v>300</v>
      </c>
      <c r="H24" s="22"/>
      <c r="I24" s="22"/>
      <c r="J24" s="22"/>
      <c r="K24" s="22"/>
      <c r="L24" s="68">
        <v>45078</v>
      </c>
    </row>
    <row r="25" spans="2:16" ht="15.75" x14ac:dyDescent="0.25">
      <c r="B25" s="111" t="s">
        <v>66</v>
      </c>
      <c r="C25" s="114"/>
      <c r="D25" s="114"/>
      <c r="E25" s="112"/>
      <c r="F25" s="22"/>
      <c r="G25" s="133">
        <f>SUM(G19:G24)</f>
        <v>18037.23</v>
      </c>
      <c r="H25" s="22"/>
      <c r="I25" s="22"/>
      <c r="J25" s="22"/>
      <c r="K25" s="22"/>
      <c r="L25" s="25"/>
    </row>
    <row r="26" spans="2:16" ht="94.5" x14ac:dyDescent="0.25">
      <c r="B26" s="21">
        <v>1</v>
      </c>
      <c r="C26" s="102" t="s">
        <v>394</v>
      </c>
      <c r="D26" s="130" t="s">
        <v>412</v>
      </c>
      <c r="E26" s="131" t="s">
        <v>396</v>
      </c>
      <c r="F26" s="73" t="s">
        <v>151</v>
      </c>
      <c r="G26" s="132">
        <v>14267.74</v>
      </c>
      <c r="H26" s="22"/>
      <c r="I26" s="22"/>
      <c r="J26" s="22"/>
      <c r="K26" s="22"/>
      <c r="L26" s="25">
        <v>45231</v>
      </c>
    </row>
    <row r="27" spans="2:16" ht="63" x14ac:dyDescent="0.25">
      <c r="B27" s="21">
        <v>2</v>
      </c>
      <c r="C27" s="115"/>
      <c r="D27" s="130" t="s">
        <v>413</v>
      </c>
      <c r="E27" s="131" t="s">
        <v>398</v>
      </c>
      <c r="F27" s="73" t="s">
        <v>20</v>
      </c>
      <c r="G27" s="132">
        <v>500</v>
      </c>
      <c r="H27" s="22"/>
      <c r="I27" s="22"/>
      <c r="J27" s="22"/>
      <c r="K27" s="22"/>
      <c r="L27" s="25">
        <v>45231</v>
      </c>
    </row>
    <row r="28" spans="2:16" ht="78.75" x14ac:dyDescent="0.25">
      <c r="B28" s="22">
        <v>3</v>
      </c>
      <c r="C28" s="115"/>
      <c r="D28" s="130" t="s">
        <v>414</v>
      </c>
      <c r="E28" s="131" t="s">
        <v>400</v>
      </c>
      <c r="F28" s="73" t="s">
        <v>20</v>
      </c>
      <c r="G28" s="132">
        <v>292</v>
      </c>
      <c r="H28" s="22"/>
      <c r="I28" s="22"/>
      <c r="J28" s="22"/>
      <c r="K28" s="22"/>
      <c r="L28" s="25">
        <v>45231</v>
      </c>
    </row>
    <row r="29" spans="2:16" ht="94.5" x14ac:dyDescent="0.25">
      <c r="B29" s="22">
        <v>4</v>
      </c>
      <c r="C29" s="115"/>
      <c r="D29" s="130" t="s">
        <v>415</v>
      </c>
      <c r="E29" s="131" t="s">
        <v>22</v>
      </c>
      <c r="F29" s="73" t="s">
        <v>20</v>
      </c>
      <c r="G29" s="132">
        <v>2570.27</v>
      </c>
      <c r="H29" s="22"/>
      <c r="I29" s="22"/>
      <c r="J29" s="22"/>
      <c r="K29" s="22"/>
      <c r="L29" s="25">
        <v>45231</v>
      </c>
    </row>
    <row r="30" spans="2:16" ht="110.25" x14ac:dyDescent="0.25">
      <c r="B30" s="22">
        <v>5</v>
      </c>
      <c r="C30" s="115"/>
      <c r="D30" s="130" t="s">
        <v>416</v>
      </c>
      <c r="E30" s="131" t="s">
        <v>404</v>
      </c>
      <c r="F30" s="73" t="s">
        <v>20</v>
      </c>
      <c r="G30" s="132">
        <v>376.67</v>
      </c>
      <c r="H30" s="22"/>
      <c r="I30" s="22"/>
      <c r="J30" s="22"/>
      <c r="K30" s="22"/>
      <c r="L30" s="25">
        <v>45292</v>
      </c>
    </row>
    <row r="31" spans="2:16" ht="78.75" x14ac:dyDescent="0.25">
      <c r="B31" s="22">
        <v>6</v>
      </c>
      <c r="C31" s="116"/>
      <c r="D31" s="130" t="s">
        <v>417</v>
      </c>
      <c r="E31" s="131" t="s">
        <v>407</v>
      </c>
      <c r="F31" s="73" t="s">
        <v>20</v>
      </c>
      <c r="G31" s="132">
        <v>300</v>
      </c>
      <c r="H31" s="22"/>
      <c r="I31" s="22"/>
      <c r="J31" s="22"/>
      <c r="K31" s="22"/>
      <c r="L31" s="25">
        <v>45292</v>
      </c>
    </row>
    <row r="32" spans="2:16" ht="15.75" x14ac:dyDescent="0.25">
      <c r="B32" s="111" t="s">
        <v>68</v>
      </c>
      <c r="C32" s="114"/>
      <c r="D32" s="114"/>
      <c r="E32" s="112"/>
      <c r="F32" s="22"/>
      <c r="G32" s="133">
        <f>SUM(G26:G31)</f>
        <v>18306.679999999997</v>
      </c>
      <c r="H32" s="22"/>
      <c r="I32" s="22"/>
      <c r="J32" s="22"/>
      <c r="K32" s="22"/>
      <c r="L32" s="22"/>
    </row>
  </sheetData>
  <mergeCells count="20">
    <mergeCell ref="C19:C24"/>
    <mergeCell ref="B25:E25"/>
    <mergeCell ref="C26:C31"/>
    <mergeCell ref="B32:E32"/>
    <mergeCell ref="E7:E8"/>
    <mergeCell ref="H7:H8"/>
    <mergeCell ref="I7:J7"/>
    <mergeCell ref="K7:K8"/>
    <mergeCell ref="C10:C17"/>
    <mergeCell ref="B18:E18"/>
    <mergeCell ref="B3:P3"/>
    <mergeCell ref="B4:Q4"/>
    <mergeCell ref="B6:B8"/>
    <mergeCell ref="C6:C8"/>
    <mergeCell ref="D6:E6"/>
    <mergeCell ref="F6:F8"/>
    <mergeCell ref="G6:G8"/>
    <mergeCell ref="H6:K6"/>
    <mergeCell ref="L6:L8"/>
    <mergeCell ref="D7:D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Q34"/>
  <sheetViews>
    <sheetView topLeftCell="A22" workbookViewId="0">
      <selection activeCell="J2" sqref="J2:K2"/>
    </sheetView>
  </sheetViews>
  <sheetFormatPr defaultRowHeight="15" x14ac:dyDescent="0.25"/>
  <cols>
    <col min="3" max="3" width="50.28515625" customWidth="1"/>
    <col min="4" max="4" width="45.5703125" customWidth="1"/>
    <col min="5" max="5" width="34.140625" customWidth="1"/>
    <col min="6" max="6" width="16.140625" customWidth="1"/>
    <col min="7" max="7" width="15" customWidth="1"/>
    <col min="8" max="10" width="13.140625" bestFit="1" customWidth="1"/>
    <col min="11" max="11" width="11.5703125" customWidth="1"/>
    <col min="12" max="12" width="17.42578125" customWidth="1"/>
  </cols>
  <sheetData>
    <row r="2" spans="2:17" ht="15.75" x14ac:dyDescent="0.25">
      <c r="J2" s="113" t="s">
        <v>55</v>
      </c>
      <c r="K2" s="113"/>
    </row>
    <row r="3" spans="2:17" ht="15.75" x14ac:dyDescent="0.25">
      <c r="B3" s="99" t="s">
        <v>55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2:17" ht="15.75" x14ac:dyDescent="0.25">
      <c r="B4" s="100" t="s">
        <v>56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1"/>
    </row>
    <row r="6" spans="2:17" ht="15.75" x14ac:dyDescent="0.25">
      <c r="B6" s="102" t="s">
        <v>57</v>
      </c>
      <c r="C6" s="102" t="s">
        <v>0</v>
      </c>
      <c r="D6" s="107" t="s">
        <v>58</v>
      </c>
      <c r="E6" s="108"/>
      <c r="F6" s="102" t="s">
        <v>3</v>
      </c>
      <c r="G6" s="102" t="s">
        <v>4</v>
      </c>
      <c r="H6" s="107" t="s">
        <v>59</v>
      </c>
      <c r="I6" s="109"/>
      <c r="J6" s="109"/>
      <c r="K6" s="108"/>
      <c r="L6" s="102" t="s">
        <v>60</v>
      </c>
      <c r="M6" s="1"/>
      <c r="N6" s="1"/>
      <c r="O6" s="1"/>
      <c r="P6" s="1"/>
    </row>
    <row r="7" spans="2:17" ht="15.75" x14ac:dyDescent="0.25">
      <c r="B7" s="103"/>
      <c r="C7" s="105"/>
      <c r="D7" s="110" t="s">
        <v>1</v>
      </c>
      <c r="E7" s="110" t="s">
        <v>2</v>
      </c>
      <c r="F7" s="105"/>
      <c r="G7" s="105"/>
      <c r="H7" s="110" t="s">
        <v>5</v>
      </c>
      <c r="I7" s="111" t="s">
        <v>6</v>
      </c>
      <c r="J7" s="112"/>
      <c r="K7" s="110" t="s">
        <v>9</v>
      </c>
      <c r="L7" s="103"/>
      <c r="M7" s="2"/>
      <c r="N7" s="2"/>
      <c r="O7" s="2"/>
      <c r="P7" s="2"/>
    </row>
    <row r="8" spans="2:17" ht="31.5" x14ac:dyDescent="0.25">
      <c r="B8" s="104"/>
      <c r="C8" s="106"/>
      <c r="D8" s="106"/>
      <c r="E8" s="106"/>
      <c r="F8" s="106"/>
      <c r="G8" s="106"/>
      <c r="H8" s="104"/>
      <c r="I8" s="21" t="s">
        <v>7</v>
      </c>
      <c r="J8" s="21" t="s">
        <v>8</v>
      </c>
      <c r="K8" s="104"/>
      <c r="L8" s="104"/>
      <c r="M8" s="2"/>
      <c r="N8" s="2"/>
      <c r="O8" s="2"/>
      <c r="P8" s="2"/>
    </row>
    <row r="9" spans="2:17" ht="15.75" x14ac:dyDescent="0.25"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"/>
      <c r="N9" s="2"/>
      <c r="O9" s="2"/>
      <c r="P9" s="2"/>
    </row>
    <row r="10" spans="2:17" ht="15.75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"/>
      <c r="N10" s="2"/>
      <c r="O10" s="2"/>
      <c r="P10" s="2"/>
    </row>
    <row r="11" spans="2:17" ht="15.75" x14ac:dyDescent="0.2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"/>
      <c r="N11" s="2"/>
      <c r="O11" s="2"/>
      <c r="P11" s="2"/>
    </row>
    <row r="12" spans="2:17" ht="15.75" x14ac:dyDescent="0.25">
      <c r="B12" s="111" t="s">
        <v>64</v>
      </c>
      <c r="C12" s="114"/>
      <c r="D12" s="114"/>
      <c r="E12" s="112"/>
      <c r="F12" s="22"/>
      <c r="G12" s="22"/>
      <c r="H12" s="22"/>
      <c r="I12" s="22"/>
      <c r="J12" s="22"/>
      <c r="K12" s="22"/>
      <c r="L12" s="22"/>
      <c r="M12" s="2"/>
      <c r="N12" s="2"/>
      <c r="O12" s="2"/>
      <c r="P12" s="2"/>
    </row>
    <row r="13" spans="2:17" ht="37.5" x14ac:dyDescent="0.3">
      <c r="B13" s="22">
        <v>1</v>
      </c>
      <c r="C13" s="45" t="s">
        <v>164</v>
      </c>
      <c r="D13" s="28" t="s">
        <v>165</v>
      </c>
      <c r="E13" s="46" t="s">
        <v>166</v>
      </c>
      <c r="F13" s="3" t="s">
        <v>167</v>
      </c>
      <c r="G13" s="35">
        <f>H13</f>
        <v>290</v>
      </c>
      <c r="H13" s="35">
        <v>290</v>
      </c>
      <c r="I13" s="35">
        <v>400</v>
      </c>
      <c r="J13" s="35">
        <v>400</v>
      </c>
      <c r="K13" s="22"/>
      <c r="L13" s="22" t="s">
        <v>168</v>
      </c>
      <c r="M13" s="2"/>
      <c r="N13" s="2"/>
      <c r="O13" s="2"/>
      <c r="P13" s="2"/>
    </row>
    <row r="14" spans="2:17" ht="18.75" x14ac:dyDescent="0.3">
      <c r="B14" s="22">
        <v>2</v>
      </c>
      <c r="C14" s="45" t="s">
        <v>164</v>
      </c>
      <c r="D14" s="28" t="s">
        <v>169</v>
      </c>
      <c r="E14" s="46" t="s">
        <v>170</v>
      </c>
      <c r="F14" s="3" t="s">
        <v>167</v>
      </c>
      <c r="G14" s="22">
        <v>100</v>
      </c>
      <c r="H14" s="35">
        <v>100</v>
      </c>
      <c r="I14" s="35">
        <v>150</v>
      </c>
      <c r="J14" s="35">
        <v>150</v>
      </c>
      <c r="K14" s="22"/>
      <c r="L14" s="22" t="s">
        <v>171</v>
      </c>
      <c r="M14" s="2"/>
      <c r="N14" s="2"/>
      <c r="O14" s="2"/>
      <c r="P14" s="2"/>
    </row>
    <row r="15" spans="2:17" ht="37.5" x14ac:dyDescent="0.3">
      <c r="B15" s="22">
        <v>3</v>
      </c>
      <c r="C15" s="45" t="s">
        <v>164</v>
      </c>
      <c r="D15" s="28" t="s">
        <v>172</v>
      </c>
      <c r="E15" s="46" t="s">
        <v>173</v>
      </c>
      <c r="F15" s="3" t="s">
        <v>167</v>
      </c>
      <c r="G15" s="22">
        <v>500</v>
      </c>
      <c r="H15" s="35">
        <v>500</v>
      </c>
      <c r="I15" s="35">
        <v>500</v>
      </c>
      <c r="J15" s="35">
        <v>500</v>
      </c>
      <c r="K15" s="22"/>
      <c r="L15" s="22" t="s">
        <v>168</v>
      </c>
      <c r="M15" s="2"/>
      <c r="N15" s="2"/>
      <c r="O15" s="2"/>
      <c r="P15" s="2"/>
    </row>
    <row r="16" spans="2:17" ht="37.5" x14ac:dyDescent="0.3">
      <c r="B16" s="22">
        <v>4</v>
      </c>
      <c r="C16" s="45" t="s">
        <v>164</v>
      </c>
      <c r="D16" s="28"/>
      <c r="E16" s="46" t="s">
        <v>174</v>
      </c>
      <c r="F16" s="3" t="s">
        <v>167</v>
      </c>
      <c r="G16" s="22"/>
      <c r="H16" s="35"/>
      <c r="I16" s="35">
        <v>100</v>
      </c>
      <c r="J16" s="35">
        <v>100</v>
      </c>
      <c r="K16" s="22"/>
      <c r="L16" s="22" t="s">
        <v>175</v>
      </c>
      <c r="M16" s="2"/>
      <c r="N16" s="2"/>
      <c r="O16" s="2"/>
      <c r="P16" s="2"/>
    </row>
    <row r="17" spans="2:16" ht="18.75" x14ac:dyDescent="0.3">
      <c r="B17" s="22">
        <v>5</v>
      </c>
      <c r="C17" s="45" t="s">
        <v>164</v>
      </c>
      <c r="D17" s="28" t="s">
        <v>176</v>
      </c>
      <c r="E17" s="46" t="s">
        <v>177</v>
      </c>
      <c r="F17" s="3" t="s">
        <v>167</v>
      </c>
      <c r="G17" s="47">
        <f>H17</f>
        <v>1853.9267299999999</v>
      </c>
      <c r="H17" s="35">
        <f>1853926.73/1000</f>
        <v>1853.9267299999999</v>
      </c>
      <c r="I17" s="35">
        <v>2750.27</v>
      </c>
      <c r="J17" s="35">
        <v>2750.27</v>
      </c>
      <c r="K17" s="22"/>
      <c r="L17" s="22" t="s">
        <v>168</v>
      </c>
      <c r="M17" s="2"/>
      <c r="N17" s="2"/>
      <c r="O17" s="2"/>
      <c r="P17" s="2"/>
    </row>
    <row r="18" spans="2:16" ht="18.75" x14ac:dyDescent="0.3">
      <c r="B18" s="22">
        <v>6</v>
      </c>
      <c r="C18" s="45" t="s">
        <v>164</v>
      </c>
      <c r="D18" s="28" t="s">
        <v>178</v>
      </c>
      <c r="E18" s="46" t="s">
        <v>179</v>
      </c>
      <c r="F18" s="3" t="s">
        <v>167</v>
      </c>
      <c r="G18" s="35">
        <f>H18</f>
        <v>102</v>
      </c>
      <c r="H18" s="35">
        <v>102</v>
      </c>
      <c r="I18" s="35">
        <v>102</v>
      </c>
      <c r="J18" s="35">
        <v>102</v>
      </c>
      <c r="K18" s="22"/>
      <c r="L18" s="22" t="s">
        <v>180</v>
      </c>
    </row>
    <row r="19" spans="2:16" ht="15.75" x14ac:dyDescent="0.25">
      <c r="B19" s="111" t="s">
        <v>66</v>
      </c>
      <c r="C19" s="114"/>
      <c r="D19" s="114"/>
      <c r="E19" s="112"/>
      <c r="F19" s="22"/>
      <c r="G19" s="35">
        <f>SUM(G13:G18)</f>
        <v>2845.9267300000001</v>
      </c>
      <c r="H19" s="35">
        <f>SUM(H13:H18)</f>
        <v>2845.9267300000001</v>
      </c>
      <c r="I19" s="35">
        <f>SUM(I13:I18)</f>
        <v>4002.27</v>
      </c>
      <c r="J19" s="35">
        <f>SUM(J13:J18)</f>
        <v>4002.27</v>
      </c>
      <c r="K19" s="22"/>
      <c r="L19" s="22"/>
    </row>
    <row r="20" spans="2:16" ht="37.5" x14ac:dyDescent="0.3">
      <c r="B20" s="22"/>
      <c r="C20" s="45" t="s">
        <v>164</v>
      </c>
      <c r="D20" s="28" t="s">
        <v>181</v>
      </c>
      <c r="E20" s="46" t="s">
        <v>166</v>
      </c>
      <c r="F20" s="3" t="s">
        <v>167</v>
      </c>
      <c r="G20" s="35">
        <f>I20</f>
        <v>400</v>
      </c>
      <c r="H20" s="22"/>
      <c r="I20" s="35">
        <v>400</v>
      </c>
      <c r="J20" s="22"/>
      <c r="K20" s="22"/>
      <c r="L20" s="22" t="s">
        <v>168</v>
      </c>
    </row>
    <row r="21" spans="2:16" ht="18.75" x14ac:dyDescent="0.3">
      <c r="B21" s="22"/>
      <c r="C21" s="45" t="s">
        <v>164</v>
      </c>
      <c r="D21" s="28" t="s">
        <v>182</v>
      </c>
      <c r="E21" s="46" t="s">
        <v>170</v>
      </c>
      <c r="F21" s="3" t="s">
        <v>167</v>
      </c>
      <c r="G21" s="35">
        <f t="shared" ref="G21:G25" si="0">I21</f>
        <v>150</v>
      </c>
      <c r="H21" s="22"/>
      <c r="I21" s="35">
        <v>150</v>
      </c>
      <c r="J21" s="22"/>
      <c r="K21" s="22"/>
      <c r="L21" s="22" t="s">
        <v>171</v>
      </c>
    </row>
    <row r="22" spans="2:16" ht="37.5" x14ac:dyDescent="0.3">
      <c r="B22" s="22"/>
      <c r="C22" s="45" t="s">
        <v>164</v>
      </c>
      <c r="D22" s="28" t="s">
        <v>183</v>
      </c>
      <c r="E22" s="46" t="s">
        <v>173</v>
      </c>
      <c r="F22" s="3" t="s">
        <v>167</v>
      </c>
      <c r="G22" s="35">
        <f t="shared" si="0"/>
        <v>500</v>
      </c>
      <c r="H22" s="22"/>
      <c r="I22" s="35">
        <v>500</v>
      </c>
      <c r="J22" s="22"/>
      <c r="K22" s="22"/>
      <c r="L22" s="22" t="s">
        <v>168</v>
      </c>
    </row>
    <row r="23" spans="2:16" ht="37.5" x14ac:dyDescent="0.3">
      <c r="B23" s="22"/>
      <c r="C23" s="45" t="s">
        <v>164</v>
      </c>
      <c r="D23" s="28" t="s">
        <v>184</v>
      </c>
      <c r="E23" s="46" t="s">
        <v>174</v>
      </c>
      <c r="F23" s="3" t="s">
        <v>167</v>
      </c>
      <c r="G23" s="35">
        <f t="shared" si="0"/>
        <v>100</v>
      </c>
      <c r="H23" s="22"/>
      <c r="I23" s="35">
        <v>100</v>
      </c>
      <c r="J23" s="22"/>
      <c r="K23" s="22"/>
      <c r="L23" s="22" t="s">
        <v>175</v>
      </c>
    </row>
    <row r="24" spans="2:16" ht="18.75" x14ac:dyDescent="0.3">
      <c r="B24" s="22"/>
      <c r="C24" s="45" t="s">
        <v>164</v>
      </c>
      <c r="D24" s="28" t="s">
        <v>185</v>
      </c>
      <c r="E24" s="46" t="s">
        <v>177</v>
      </c>
      <c r="F24" s="3" t="s">
        <v>167</v>
      </c>
      <c r="G24" s="35">
        <f t="shared" si="0"/>
        <v>2750.27</v>
      </c>
      <c r="H24" s="22"/>
      <c r="I24" s="35">
        <v>2750.27</v>
      </c>
      <c r="J24" s="22"/>
      <c r="K24" s="22"/>
      <c r="L24" s="22" t="s">
        <v>168</v>
      </c>
    </row>
    <row r="25" spans="2:16" ht="18.75" x14ac:dyDescent="0.3">
      <c r="B25" s="22"/>
      <c r="C25" s="45" t="s">
        <v>164</v>
      </c>
      <c r="D25" s="28" t="s">
        <v>186</v>
      </c>
      <c r="E25" s="46" t="s">
        <v>179</v>
      </c>
      <c r="F25" s="3" t="s">
        <v>167</v>
      </c>
      <c r="G25" s="35">
        <f t="shared" si="0"/>
        <v>102</v>
      </c>
      <c r="H25" s="22"/>
      <c r="I25" s="35">
        <v>102</v>
      </c>
      <c r="J25" s="22"/>
      <c r="K25" s="22"/>
      <c r="L25" s="22" t="s">
        <v>180</v>
      </c>
    </row>
    <row r="26" spans="2:16" ht="15.75" x14ac:dyDescent="0.25">
      <c r="B26" s="22"/>
      <c r="C26" s="22" t="s">
        <v>187</v>
      </c>
      <c r="D26" s="28"/>
      <c r="E26" s="22"/>
      <c r="F26" s="22"/>
      <c r="G26" s="35">
        <f>SUM(G20:G25)</f>
        <v>4002.27</v>
      </c>
      <c r="H26" s="22"/>
      <c r="I26" s="35">
        <f>SUM(I20:I25)</f>
        <v>4002.27</v>
      </c>
      <c r="J26" s="22"/>
      <c r="K26" s="22"/>
      <c r="L26" s="22"/>
    </row>
    <row r="27" spans="2:16" ht="15.75" x14ac:dyDescent="0.25">
      <c r="B27" s="111" t="s">
        <v>68</v>
      </c>
      <c r="C27" s="114"/>
      <c r="D27" s="114"/>
      <c r="E27" s="112"/>
      <c r="F27" s="22"/>
      <c r="G27" s="35"/>
      <c r="H27" s="22"/>
      <c r="I27" s="22"/>
      <c r="J27" s="22"/>
      <c r="K27" s="22"/>
      <c r="L27" s="22"/>
    </row>
    <row r="28" spans="2:16" ht="37.5" x14ac:dyDescent="0.3">
      <c r="B28" s="22"/>
      <c r="C28" s="45" t="s">
        <v>164</v>
      </c>
      <c r="D28" s="28" t="s">
        <v>188</v>
      </c>
      <c r="E28" s="46" t="s">
        <v>166</v>
      </c>
      <c r="F28" s="3" t="s">
        <v>167</v>
      </c>
      <c r="G28" s="47">
        <f>J28</f>
        <v>400</v>
      </c>
      <c r="H28" s="22"/>
      <c r="I28" s="22"/>
      <c r="J28" s="35">
        <v>400</v>
      </c>
      <c r="K28" s="22"/>
      <c r="L28" s="22" t="s">
        <v>168</v>
      </c>
    </row>
    <row r="29" spans="2:16" ht="18.75" x14ac:dyDescent="0.3">
      <c r="B29" s="22"/>
      <c r="C29" s="45" t="s">
        <v>164</v>
      </c>
      <c r="D29" s="28" t="s">
        <v>189</v>
      </c>
      <c r="E29" s="46" t="s">
        <v>170</v>
      </c>
      <c r="F29" s="3" t="s">
        <v>167</v>
      </c>
      <c r="G29" s="47">
        <f>J29</f>
        <v>150</v>
      </c>
      <c r="H29" s="22"/>
      <c r="I29" s="22"/>
      <c r="J29" s="35">
        <v>150</v>
      </c>
      <c r="K29" s="22"/>
      <c r="L29" s="22" t="s">
        <v>171</v>
      </c>
    </row>
    <row r="30" spans="2:16" ht="37.5" x14ac:dyDescent="0.3">
      <c r="B30" s="22"/>
      <c r="C30" s="45" t="s">
        <v>164</v>
      </c>
      <c r="D30" s="28" t="s">
        <v>190</v>
      </c>
      <c r="E30" s="46" t="s">
        <v>173</v>
      </c>
      <c r="F30" s="3" t="s">
        <v>167</v>
      </c>
      <c r="G30" s="47">
        <f>J30</f>
        <v>500</v>
      </c>
      <c r="H30" s="22"/>
      <c r="I30" s="22"/>
      <c r="J30" s="35">
        <v>500</v>
      </c>
      <c r="K30" s="22"/>
      <c r="L30" s="22" t="s">
        <v>168</v>
      </c>
    </row>
    <row r="31" spans="2:16" ht="37.5" x14ac:dyDescent="0.3">
      <c r="B31" s="22"/>
      <c r="C31" s="45" t="s">
        <v>164</v>
      </c>
      <c r="D31" s="28" t="s">
        <v>191</v>
      </c>
      <c r="E31" s="46" t="s">
        <v>174</v>
      </c>
      <c r="F31" s="3" t="s">
        <v>167</v>
      </c>
      <c r="G31" s="47">
        <v>100</v>
      </c>
      <c r="H31" s="22"/>
      <c r="I31" s="22"/>
      <c r="J31" s="35">
        <v>100</v>
      </c>
      <c r="K31" s="22"/>
      <c r="L31" s="22" t="s">
        <v>175</v>
      </c>
    </row>
    <row r="32" spans="2:16" ht="18.75" x14ac:dyDescent="0.3">
      <c r="B32" s="22"/>
      <c r="C32" s="45" t="s">
        <v>164</v>
      </c>
      <c r="D32" s="28" t="s">
        <v>192</v>
      </c>
      <c r="E32" s="46" t="s">
        <v>177</v>
      </c>
      <c r="F32" s="3" t="s">
        <v>167</v>
      </c>
      <c r="G32" s="47">
        <v>2750.27</v>
      </c>
      <c r="H32" s="22"/>
      <c r="I32" s="22"/>
      <c r="J32" s="35">
        <v>2750.27</v>
      </c>
      <c r="K32" s="22"/>
      <c r="L32" s="22" t="s">
        <v>168</v>
      </c>
    </row>
    <row r="33" spans="2:12" ht="18.75" x14ac:dyDescent="0.3">
      <c r="B33" s="48"/>
      <c r="C33" s="45" t="s">
        <v>164</v>
      </c>
      <c r="D33" s="49" t="s">
        <v>193</v>
      </c>
      <c r="E33" s="46" t="s">
        <v>179</v>
      </c>
      <c r="F33" s="3" t="s">
        <v>167</v>
      </c>
      <c r="G33" s="47">
        <v>102</v>
      </c>
      <c r="H33" s="48"/>
      <c r="I33" s="48"/>
      <c r="J33" s="35">
        <v>102</v>
      </c>
      <c r="K33" s="48"/>
      <c r="L33" s="22" t="s">
        <v>180</v>
      </c>
    </row>
    <row r="34" spans="2:12" ht="15.75" x14ac:dyDescent="0.25">
      <c r="B34" s="48"/>
      <c r="C34" s="48" t="s">
        <v>187</v>
      </c>
      <c r="D34" s="48"/>
      <c r="E34" s="48"/>
      <c r="F34" s="48"/>
      <c r="G34" s="50">
        <f>SUM(G28:G33)</f>
        <v>4002.27</v>
      </c>
      <c r="H34" s="48"/>
      <c r="I34" s="48"/>
      <c r="J34" s="51">
        <f>SUM(J28:J33)</f>
        <v>4002.27</v>
      </c>
      <c r="K34" s="48"/>
      <c r="L34" s="48"/>
    </row>
  </sheetData>
  <mergeCells count="18">
    <mergeCell ref="J2:K2"/>
    <mergeCell ref="B3:P3"/>
    <mergeCell ref="B4:Q4"/>
    <mergeCell ref="B6:B8"/>
    <mergeCell ref="C6:C8"/>
    <mergeCell ref="D6:E6"/>
    <mergeCell ref="F6:F8"/>
    <mergeCell ref="G6:G8"/>
    <mergeCell ref="H6:K6"/>
    <mergeCell ref="L6:L8"/>
    <mergeCell ref="D7:D8"/>
    <mergeCell ref="B27:E27"/>
    <mergeCell ref="E7:E8"/>
    <mergeCell ref="H7:H8"/>
    <mergeCell ref="I7:J7"/>
    <mergeCell ref="K7:K8"/>
    <mergeCell ref="B12:E12"/>
    <mergeCell ref="B19:E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252"/>
  <sheetViews>
    <sheetView workbookViewId="0">
      <selection activeCell="E15" sqref="E15"/>
    </sheetView>
  </sheetViews>
  <sheetFormatPr defaultRowHeight="15" x14ac:dyDescent="0.25"/>
  <cols>
    <col min="3" max="3" width="19.42578125" customWidth="1"/>
    <col min="4" max="4" width="11.7109375" customWidth="1"/>
    <col min="5" max="5" width="29.28515625" customWidth="1"/>
    <col min="6" max="6" width="16.140625" customWidth="1"/>
    <col min="7" max="7" width="14.42578125" customWidth="1"/>
    <col min="8" max="8" width="13.140625" bestFit="1" customWidth="1"/>
    <col min="11" max="11" width="11.5703125" customWidth="1"/>
    <col min="12" max="12" width="17.42578125" customWidth="1"/>
  </cols>
  <sheetData>
    <row r="3" spans="2:17" ht="15.75" customHeight="1" x14ac:dyDescent="0.25">
      <c r="C3" s="5"/>
      <c r="D3" s="5"/>
      <c r="E3" s="5"/>
      <c r="F3" s="5"/>
      <c r="G3" s="5"/>
      <c r="H3" s="5"/>
      <c r="I3" s="5"/>
      <c r="J3" s="5"/>
      <c r="L3" s="5" t="s">
        <v>55</v>
      </c>
      <c r="M3" s="5"/>
      <c r="N3" s="5"/>
      <c r="O3" s="5"/>
      <c r="P3" s="5"/>
    </row>
    <row r="4" spans="2:17" ht="38.25" customHeight="1" x14ac:dyDescent="0.25">
      <c r="B4" s="100" t="s">
        <v>56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1"/>
    </row>
    <row r="6" spans="2:17" ht="15.75" x14ac:dyDescent="0.25">
      <c r="B6" s="102" t="s">
        <v>57</v>
      </c>
      <c r="C6" s="102" t="s">
        <v>0</v>
      </c>
      <c r="D6" s="107" t="s">
        <v>58</v>
      </c>
      <c r="E6" s="108"/>
      <c r="F6" s="102" t="s">
        <v>3</v>
      </c>
      <c r="G6" s="102" t="s">
        <v>4</v>
      </c>
      <c r="H6" s="107" t="s">
        <v>286</v>
      </c>
      <c r="I6" s="109"/>
      <c r="J6" s="109"/>
      <c r="K6" s="108"/>
      <c r="L6" s="102" t="s">
        <v>60</v>
      </c>
      <c r="M6" s="1"/>
      <c r="N6" s="1"/>
      <c r="O6" s="1"/>
      <c r="P6" s="1"/>
    </row>
    <row r="7" spans="2:17" ht="15.75" x14ac:dyDescent="0.25">
      <c r="B7" s="103"/>
      <c r="C7" s="105"/>
      <c r="D7" s="110" t="s">
        <v>1</v>
      </c>
      <c r="E7" s="110" t="s">
        <v>2</v>
      </c>
      <c r="F7" s="105"/>
      <c r="G7" s="105"/>
      <c r="H7" s="110" t="s">
        <v>5</v>
      </c>
      <c r="I7" s="111" t="s">
        <v>6</v>
      </c>
      <c r="J7" s="112"/>
      <c r="K7" s="110" t="s">
        <v>9</v>
      </c>
      <c r="L7" s="103"/>
      <c r="M7" s="2"/>
      <c r="N7" s="2"/>
      <c r="O7" s="2"/>
      <c r="P7" s="2"/>
    </row>
    <row r="8" spans="2:17" ht="47.25" x14ac:dyDescent="0.25">
      <c r="B8" s="104"/>
      <c r="C8" s="106"/>
      <c r="D8" s="106"/>
      <c r="E8" s="106"/>
      <c r="F8" s="106"/>
      <c r="G8" s="106"/>
      <c r="H8" s="104"/>
      <c r="I8" s="21" t="s">
        <v>7</v>
      </c>
      <c r="J8" s="21" t="s">
        <v>8</v>
      </c>
      <c r="K8" s="104"/>
      <c r="L8" s="104"/>
      <c r="M8" s="2"/>
      <c r="N8" s="2"/>
      <c r="O8" s="2"/>
      <c r="P8" s="2"/>
    </row>
    <row r="9" spans="2:17" ht="15.75" x14ac:dyDescent="0.25"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"/>
      <c r="N9" s="2"/>
      <c r="O9" s="2"/>
      <c r="P9" s="2"/>
    </row>
    <row r="10" spans="2:17" ht="66" customHeight="1" x14ac:dyDescent="0.25">
      <c r="B10" s="9" t="s">
        <v>287</v>
      </c>
      <c r="C10" s="11" t="s">
        <v>288</v>
      </c>
      <c r="D10" s="9"/>
      <c r="E10" s="11" t="s">
        <v>289</v>
      </c>
      <c r="F10" s="11" t="s">
        <v>290</v>
      </c>
      <c r="G10" s="75">
        <f>100000/1000</f>
        <v>100</v>
      </c>
      <c r="H10" s="76">
        <f t="shared" ref="H10:H68" si="0">G10</f>
        <v>100</v>
      </c>
      <c r="I10" s="9"/>
      <c r="J10" s="9"/>
      <c r="K10" s="9"/>
      <c r="L10" s="77">
        <v>44652</v>
      </c>
      <c r="M10" s="2"/>
      <c r="N10" s="2"/>
      <c r="O10" s="2"/>
      <c r="P10" s="2"/>
    </row>
    <row r="11" spans="2:17" ht="96.75" customHeight="1" x14ac:dyDescent="0.25">
      <c r="B11" s="78" t="s">
        <v>291</v>
      </c>
      <c r="C11" s="11" t="s">
        <v>288</v>
      </c>
      <c r="D11" s="22"/>
      <c r="E11" s="11" t="s">
        <v>292</v>
      </c>
      <c r="F11" s="11" t="s">
        <v>290</v>
      </c>
      <c r="G11" s="75">
        <f>16000/1000</f>
        <v>16</v>
      </c>
      <c r="H11" s="76">
        <f t="shared" si="0"/>
        <v>16</v>
      </c>
      <c r="I11" s="9"/>
      <c r="J11" s="9"/>
      <c r="K11" s="9"/>
      <c r="L11" s="77">
        <v>44652</v>
      </c>
      <c r="M11" s="2"/>
      <c r="N11" s="2"/>
      <c r="O11" s="2"/>
      <c r="P11" s="2"/>
    </row>
    <row r="12" spans="2:17" ht="63.75" customHeight="1" x14ac:dyDescent="0.25">
      <c r="B12" s="78" t="s">
        <v>293</v>
      </c>
      <c r="C12" s="11" t="s">
        <v>288</v>
      </c>
      <c r="D12" s="22"/>
      <c r="E12" s="11" t="s">
        <v>294</v>
      </c>
      <c r="F12" s="11" t="s">
        <v>295</v>
      </c>
      <c r="G12" s="79">
        <f>2570271.6/1000</f>
        <v>2570.2716</v>
      </c>
      <c r="H12" s="76">
        <f t="shared" si="0"/>
        <v>2570.2716</v>
      </c>
      <c r="I12" s="9"/>
      <c r="J12" s="9"/>
      <c r="K12" s="9"/>
      <c r="L12" s="77"/>
      <c r="M12" s="2"/>
      <c r="N12" s="2"/>
      <c r="O12" s="2"/>
      <c r="P12" s="2"/>
    </row>
    <row r="13" spans="2:17" ht="70.5" customHeight="1" x14ac:dyDescent="0.25">
      <c r="B13" s="78" t="s">
        <v>296</v>
      </c>
      <c r="C13" s="11" t="s">
        <v>288</v>
      </c>
      <c r="D13" s="22"/>
      <c r="E13" s="11" t="s">
        <v>297</v>
      </c>
      <c r="F13" s="11" t="s">
        <v>290</v>
      </c>
      <c r="G13" s="75">
        <v>54.223999999999997</v>
      </c>
      <c r="H13" s="76">
        <f t="shared" si="0"/>
        <v>54.223999999999997</v>
      </c>
      <c r="I13" s="9"/>
      <c r="J13" s="9"/>
      <c r="K13" s="9"/>
      <c r="L13" s="77">
        <v>44588</v>
      </c>
      <c r="M13" s="2"/>
      <c r="N13" s="2"/>
      <c r="O13" s="2"/>
      <c r="P13" s="2"/>
    </row>
    <row r="14" spans="2:17" ht="51.75" customHeight="1" x14ac:dyDescent="0.25">
      <c r="B14" s="78" t="s">
        <v>298</v>
      </c>
      <c r="C14" s="11" t="s">
        <v>288</v>
      </c>
      <c r="D14" s="22"/>
      <c r="E14" s="11" t="s">
        <v>299</v>
      </c>
      <c r="F14" s="11" t="s">
        <v>290</v>
      </c>
      <c r="G14" s="75">
        <v>39.401000000000003</v>
      </c>
      <c r="H14" s="76">
        <f t="shared" si="0"/>
        <v>39.401000000000003</v>
      </c>
      <c r="I14" s="9"/>
      <c r="J14" s="9"/>
      <c r="K14" s="9"/>
      <c r="L14" s="77">
        <v>44578</v>
      </c>
      <c r="M14" s="2"/>
      <c r="N14" s="2"/>
      <c r="O14" s="2"/>
      <c r="P14" s="2"/>
    </row>
    <row r="15" spans="2:17" ht="72" customHeight="1" x14ac:dyDescent="0.25">
      <c r="B15" s="78" t="s">
        <v>300</v>
      </c>
      <c r="C15" s="11" t="s">
        <v>288</v>
      </c>
      <c r="D15" s="22"/>
      <c r="E15" s="11" t="s">
        <v>301</v>
      </c>
      <c r="F15" s="11" t="s">
        <v>290</v>
      </c>
      <c r="G15" s="75">
        <v>162.24</v>
      </c>
      <c r="H15" s="76">
        <f t="shared" si="0"/>
        <v>162.24</v>
      </c>
      <c r="I15" s="9"/>
      <c r="J15" s="9"/>
      <c r="K15" s="9"/>
      <c r="L15" s="77">
        <v>44578</v>
      </c>
      <c r="M15" s="2"/>
      <c r="N15" s="2"/>
      <c r="O15" s="2"/>
      <c r="P15" s="2"/>
    </row>
    <row r="16" spans="2:17" ht="72" customHeight="1" x14ac:dyDescent="0.25">
      <c r="B16" s="78" t="s">
        <v>302</v>
      </c>
      <c r="C16" s="11" t="s">
        <v>288</v>
      </c>
      <c r="D16" s="22"/>
      <c r="E16" s="11" t="s">
        <v>303</v>
      </c>
      <c r="F16" s="11" t="s">
        <v>290</v>
      </c>
      <c r="G16" s="75">
        <v>370.29</v>
      </c>
      <c r="H16" s="76">
        <f t="shared" si="0"/>
        <v>370.29</v>
      </c>
      <c r="I16" s="9"/>
      <c r="J16" s="9"/>
      <c r="K16" s="9"/>
      <c r="L16" s="77">
        <v>44652</v>
      </c>
      <c r="M16" s="2"/>
      <c r="N16" s="2"/>
      <c r="O16" s="2"/>
      <c r="P16" s="2"/>
    </row>
    <row r="17" spans="2:16" ht="72" customHeight="1" x14ac:dyDescent="0.25">
      <c r="B17" s="78" t="s">
        <v>304</v>
      </c>
      <c r="C17" s="11" t="s">
        <v>288</v>
      </c>
      <c r="D17" s="22"/>
      <c r="E17" s="11" t="s">
        <v>305</v>
      </c>
      <c r="F17" s="11" t="s">
        <v>290</v>
      </c>
      <c r="G17" s="75">
        <v>600</v>
      </c>
      <c r="H17" s="76">
        <f t="shared" si="0"/>
        <v>600</v>
      </c>
      <c r="I17" s="9"/>
      <c r="J17" s="9"/>
      <c r="K17" s="9"/>
      <c r="L17" s="77">
        <v>44575</v>
      </c>
      <c r="M17" s="2"/>
      <c r="N17" s="2"/>
      <c r="O17" s="2"/>
      <c r="P17" s="2"/>
    </row>
    <row r="18" spans="2:16" ht="72" customHeight="1" x14ac:dyDescent="0.25">
      <c r="B18" s="78" t="s">
        <v>306</v>
      </c>
      <c r="C18" s="11" t="s">
        <v>288</v>
      </c>
      <c r="D18" s="22"/>
      <c r="E18" s="11" t="s">
        <v>307</v>
      </c>
      <c r="F18" s="11" t="s">
        <v>290</v>
      </c>
      <c r="G18" s="75">
        <v>7</v>
      </c>
      <c r="H18" s="76">
        <f t="shared" si="0"/>
        <v>7</v>
      </c>
      <c r="I18" s="9"/>
      <c r="J18" s="9"/>
      <c r="K18" s="9"/>
      <c r="L18" s="77">
        <v>44645</v>
      </c>
      <c r="M18" s="2"/>
      <c r="N18" s="2"/>
      <c r="O18" s="2"/>
      <c r="P18" s="2"/>
    </row>
    <row r="19" spans="2:16" ht="72" customHeight="1" x14ac:dyDescent="0.25">
      <c r="B19" s="78" t="s">
        <v>308</v>
      </c>
      <c r="C19" s="11" t="s">
        <v>288</v>
      </c>
      <c r="D19" s="22"/>
      <c r="E19" s="80" t="s">
        <v>309</v>
      </c>
      <c r="F19" s="11" t="s">
        <v>290</v>
      </c>
      <c r="G19" s="81">
        <v>39</v>
      </c>
      <c r="H19" s="76">
        <f t="shared" si="0"/>
        <v>39</v>
      </c>
      <c r="I19" s="9"/>
      <c r="J19" s="9"/>
      <c r="K19" s="9"/>
      <c r="L19" s="77">
        <v>44645</v>
      </c>
      <c r="M19" s="2"/>
      <c r="N19" s="2"/>
      <c r="O19" s="2"/>
      <c r="P19" s="2"/>
    </row>
    <row r="20" spans="2:16" ht="72" customHeight="1" x14ac:dyDescent="0.25">
      <c r="B20" s="78" t="s">
        <v>310</v>
      </c>
      <c r="C20" s="11" t="s">
        <v>288</v>
      </c>
      <c r="D20" s="22"/>
      <c r="E20" s="80" t="s">
        <v>115</v>
      </c>
      <c r="F20" s="11" t="s">
        <v>290</v>
      </c>
      <c r="G20" s="81">
        <v>42</v>
      </c>
      <c r="H20" s="76">
        <f t="shared" si="0"/>
        <v>42</v>
      </c>
      <c r="I20" s="9"/>
      <c r="J20" s="9"/>
      <c r="K20" s="9"/>
      <c r="L20" s="77">
        <v>44645</v>
      </c>
      <c r="M20" s="2"/>
      <c r="N20" s="2"/>
      <c r="O20" s="2"/>
      <c r="P20" s="2"/>
    </row>
    <row r="21" spans="2:16" ht="72" customHeight="1" x14ac:dyDescent="0.25">
      <c r="B21" s="78" t="s">
        <v>311</v>
      </c>
      <c r="C21" s="11" t="s">
        <v>288</v>
      </c>
      <c r="D21" s="22"/>
      <c r="E21" s="80" t="s">
        <v>312</v>
      </c>
      <c r="F21" s="11" t="s">
        <v>290</v>
      </c>
      <c r="G21" s="81">
        <v>49.000999999999998</v>
      </c>
      <c r="H21" s="76">
        <f t="shared" si="0"/>
        <v>49.000999999999998</v>
      </c>
      <c r="I21" s="9"/>
      <c r="J21" s="9"/>
      <c r="K21" s="9"/>
      <c r="L21" s="77">
        <v>44645</v>
      </c>
      <c r="M21" s="2"/>
      <c r="N21" s="2"/>
      <c r="O21" s="2"/>
      <c r="P21" s="2"/>
    </row>
    <row r="22" spans="2:16" ht="51.75" customHeight="1" x14ac:dyDescent="0.25">
      <c r="B22" s="78" t="s">
        <v>313</v>
      </c>
      <c r="C22" s="11" t="s">
        <v>288</v>
      </c>
      <c r="D22" s="22"/>
      <c r="E22" s="80" t="s">
        <v>314</v>
      </c>
      <c r="F22" s="11" t="s">
        <v>290</v>
      </c>
      <c r="G22" s="81">
        <v>14.05</v>
      </c>
      <c r="H22" s="76">
        <f t="shared" si="0"/>
        <v>14.05</v>
      </c>
      <c r="I22" s="9"/>
      <c r="J22" s="9"/>
      <c r="K22" s="9"/>
      <c r="L22" s="77">
        <v>44645</v>
      </c>
      <c r="M22" s="2"/>
      <c r="N22" s="2"/>
      <c r="O22" s="2"/>
      <c r="P22" s="2"/>
    </row>
    <row r="23" spans="2:16" ht="69" customHeight="1" x14ac:dyDescent="0.25">
      <c r="B23" s="78" t="s">
        <v>315</v>
      </c>
      <c r="C23" s="11" t="s">
        <v>288</v>
      </c>
      <c r="D23" s="22"/>
      <c r="E23" s="80" t="s">
        <v>316</v>
      </c>
      <c r="F23" s="11"/>
      <c r="G23" s="81">
        <v>219.935</v>
      </c>
      <c r="H23" s="76">
        <f t="shared" si="0"/>
        <v>219.935</v>
      </c>
      <c r="I23" s="9"/>
      <c r="J23" s="9"/>
      <c r="K23" s="9"/>
      <c r="L23" s="77">
        <v>44617</v>
      </c>
      <c r="M23" s="2"/>
      <c r="N23" s="2"/>
      <c r="O23" s="2"/>
      <c r="P23" s="2"/>
    </row>
    <row r="24" spans="2:16" ht="51.75" customHeight="1" x14ac:dyDescent="0.25">
      <c r="B24" s="78" t="s">
        <v>317</v>
      </c>
      <c r="C24" s="11" t="s">
        <v>288</v>
      </c>
      <c r="D24" s="22"/>
      <c r="E24" s="80" t="s">
        <v>318</v>
      </c>
      <c r="F24" s="11"/>
      <c r="G24" s="81">
        <v>141.745</v>
      </c>
      <c r="H24" s="76">
        <f t="shared" si="0"/>
        <v>141.745</v>
      </c>
      <c r="I24" s="9"/>
      <c r="J24" s="9"/>
      <c r="K24" s="9"/>
      <c r="L24" s="77">
        <v>44774</v>
      </c>
      <c r="M24" s="2"/>
      <c r="N24" s="2"/>
      <c r="O24" s="2"/>
      <c r="P24" s="2"/>
    </row>
    <row r="25" spans="2:16" ht="54" customHeight="1" x14ac:dyDescent="0.25">
      <c r="B25" s="78" t="s">
        <v>319</v>
      </c>
      <c r="C25" s="11" t="s">
        <v>288</v>
      </c>
      <c r="D25" s="22"/>
      <c r="E25" s="80" t="s">
        <v>320</v>
      </c>
      <c r="F25" s="11"/>
      <c r="G25" s="81">
        <v>44.81568</v>
      </c>
      <c r="H25" s="76">
        <f t="shared" si="0"/>
        <v>44.81568</v>
      </c>
      <c r="I25" s="9"/>
      <c r="J25" s="9"/>
      <c r="K25" s="9"/>
      <c r="L25" s="77">
        <v>44645</v>
      </c>
      <c r="M25" s="2"/>
      <c r="N25" s="2"/>
      <c r="O25" s="2"/>
      <c r="P25" s="2"/>
    </row>
    <row r="26" spans="2:16" ht="51.75" customHeight="1" x14ac:dyDescent="0.25">
      <c r="B26" s="78" t="s">
        <v>321</v>
      </c>
      <c r="C26" s="11" t="s">
        <v>288</v>
      </c>
      <c r="D26" s="22"/>
      <c r="E26" s="82" t="s">
        <v>322</v>
      </c>
      <c r="F26" s="11"/>
      <c r="G26" s="83">
        <v>481.51799999999997</v>
      </c>
      <c r="H26" s="76">
        <f t="shared" si="0"/>
        <v>481.51799999999997</v>
      </c>
      <c r="I26" s="9"/>
      <c r="J26" s="9"/>
      <c r="K26" s="9"/>
      <c r="L26" s="77">
        <v>44588</v>
      </c>
      <c r="M26" s="2"/>
      <c r="N26" s="2"/>
      <c r="O26" s="2"/>
      <c r="P26" s="2"/>
    </row>
    <row r="27" spans="2:16" ht="51.75" customHeight="1" x14ac:dyDescent="0.25">
      <c r="B27" s="78" t="s">
        <v>323</v>
      </c>
      <c r="C27" s="11" t="s">
        <v>288</v>
      </c>
      <c r="D27" s="22"/>
      <c r="E27" s="82" t="s">
        <v>324</v>
      </c>
      <c r="F27" s="11"/>
      <c r="G27" s="81">
        <v>146.76900000000001</v>
      </c>
      <c r="H27" s="76">
        <f t="shared" si="0"/>
        <v>146.76900000000001</v>
      </c>
      <c r="I27" s="9"/>
      <c r="J27" s="9"/>
      <c r="K27" s="9"/>
      <c r="L27" s="77">
        <v>44645</v>
      </c>
      <c r="M27" s="2"/>
      <c r="N27" s="2"/>
      <c r="O27" s="2"/>
      <c r="P27" s="2"/>
    </row>
    <row r="28" spans="2:16" ht="51.75" customHeight="1" x14ac:dyDescent="0.25">
      <c r="B28" s="78" t="s">
        <v>325</v>
      </c>
      <c r="C28" s="11" t="s">
        <v>288</v>
      </c>
      <c r="D28" s="22"/>
      <c r="E28" s="80" t="s">
        <v>263</v>
      </c>
      <c r="F28" s="11"/>
      <c r="G28" s="81">
        <v>196.17500000000001</v>
      </c>
      <c r="H28" s="76">
        <f t="shared" si="0"/>
        <v>196.17500000000001</v>
      </c>
      <c r="I28" s="9"/>
      <c r="J28" s="9"/>
      <c r="K28" s="9"/>
      <c r="L28" s="77">
        <v>44645</v>
      </c>
      <c r="M28" s="2"/>
      <c r="N28" s="2"/>
      <c r="O28" s="2"/>
      <c r="P28" s="2"/>
    </row>
    <row r="29" spans="2:16" ht="51.75" customHeight="1" x14ac:dyDescent="0.25">
      <c r="B29" s="78" t="s">
        <v>326</v>
      </c>
      <c r="C29" s="11" t="s">
        <v>288</v>
      </c>
      <c r="D29" s="22"/>
      <c r="E29" s="84" t="s">
        <v>327</v>
      </c>
      <c r="F29" s="11"/>
      <c r="G29" s="81">
        <v>14</v>
      </c>
      <c r="H29" s="76">
        <f t="shared" si="0"/>
        <v>14</v>
      </c>
      <c r="I29" s="9"/>
      <c r="J29" s="9"/>
      <c r="K29" s="9"/>
      <c r="L29" s="77">
        <v>44645</v>
      </c>
      <c r="M29" s="2"/>
      <c r="N29" s="2"/>
      <c r="O29" s="2"/>
      <c r="P29" s="2"/>
    </row>
    <row r="30" spans="2:16" ht="51.75" customHeight="1" x14ac:dyDescent="0.25">
      <c r="B30" s="78" t="s">
        <v>328</v>
      </c>
      <c r="C30" s="11" t="s">
        <v>288</v>
      </c>
      <c r="D30" s="22"/>
      <c r="E30" s="84" t="s">
        <v>329</v>
      </c>
      <c r="F30" s="11"/>
      <c r="G30" s="81">
        <v>18</v>
      </c>
      <c r="H30" s="76">
        <f t="shared" si="0"/>
        <v>18</v>
      </c>
      <c r="I30" s="9"/>
      <c r="J30" s="9"/>
      <c r="K30" s="9"/>
      <c r="L30" s="77">
        <v>44645</v>
      </c>
      <c r="M30" s="2"/>
      <c r="N30" s="2"/>
      <c r="O30" s="2"/>
      <c r="P30" s="2"/>
    </row>
    <row r="31" spans="2:16" ht="51.75" customHeight="1" x14ac:dyDescent="0.25">
      <c r="B31" s="78" t="s">
        <v>330</v>
      </c>
      <c r="C31" s="11" t="s">
        <v>288</v>
      </c>
      <c r="D31" s="22"/>
      <c r="E31" s="80" t="s">
        <v>331</v>
      </c>
      <c r="F31" s="11"/>
      <c r="G31" s="81">
        <v>5.5</v>
      </c>
      <c r="H31" s="76">
        <f t="shared" si="0"/>
        <v>5.5</v>
      </c>
      <c r="I31" s="9"/>
      <c r="J31" s="9"/>
      <c r="K31" s="9"/>
      <c r="L31" s="77">
        <v>44743</v>
      </c>
      <c r="M31" s="2"/>
      <c r="N31" s="2"/>
      <c r="O31" s="2"/>
      <c r="P31" s="2"/>
    </row>
    <row r="32" spans="2:16" ht="51.75" customHeight="1" x14ac:dyDescent="0.25">
      <c r="B32" s="78" t="s">
        <v>332</v>
      </c>
      <c r="C32" s="11" t="s">
        <v>288</v>
      </c>
      <c r="D32" s="22"/>
      <c r="E32" s="80" t="s">
        <v>333</v>
      </c>
      <c r="F32" s="11"/>
      <c r="G32" s="81">
        <v>17.085000000000001</v>
      </c>
      <c r="H32" s="76">
        <f t="shared" si="0"/>
        <v>17.085000000000001</v>
      </c>
      <c r="I32" s="9"/>
      <c r="J32" s="9"/>
      <c r="K32" s="9"/>
      <c r="L32" s="77">
        <v>44596</v>
      </c>
      <c r="M32" s="2"/>
      <c r="N32" s="2"/>
      <c r="O32" s="2"/>
      <c r="P32" s="2"/>
    </row>
    <row r="33" spans="2:16" ht="51.75" customHeight="1" x14ac:dyDescent="0.25">
      <c r="B33" s="78" t="s">
        <v>334</v>
      </c>
      <c r="C33" s="11" t="s">
        <v>288</v>
      </c>
      <c r="D33" s="22"/>
      <c r="E33" s="82" t="s">
        <v>335</v>
      </c>
      <c r="F33" s="11"/>
      <c r="G33" s="81">
        <v>7.0865</v>
      </c>
      <c r="H33" s="76">
        <f t="shared" si="0"/>
        <v>7.0865</v>
      </c>
      <c r="I33" s="9"/>
      <c r="J33" s="9"/>
      <c r="K33" s="9"/>
      <c r="L33" s="77">
        <v>44645</v>
      </c>
      <c r="M33" s="2"/>
      <c r="N33" s="2"/>
      <c r="O33" s="2"/>
      <c r="P33" s="2"/>
    </row>
    <row r="34" spans="2:16" ht="51.75" customHeight="1" x14ac:dyDescent="0.25">
      <c r="B34" s="78" t="s">
        <v>336</v>
      </c>
      <c r="C34" s="11" t="s">
        <v>288</v>
      </c>
      <c r="D34" s="22"/>
      <c r="E34" s="85" t="s">
        <v>337</v>
      </c>
      <c r="F34" s="11"/>
      <c r="G34" s="81">
        <v>49.947499999999998</v>
      </c>
      <c r="H34" s="76">
        <f t="shared" si="0"/>
        <v>49.947499999999998</v>
      </c>
      <c r="I34" s="9"/>
      <c r="J34" s="9"/>
      <c r="K34" s="9"/>
      <c r="L34" s="77">
        <v>44645</v>
      </c>
      <c r="M34" s="2"/>
      <c r="N34" s="2"/>
      <c r="O34" s="2"/>
      <c r="P34" s="2"/>
    </row>
    <row r="35" spans="2:16" ht="51.75" customHeight="1" x14ac:dyDescent="0.25">
      <c r="B35" s="78" t="s">
        <v>338</v>
      </c>
      <c r="C35" s="11" t="s">
        <v>288</v>
      </c>
      <c r="D35" s="22"/>
      <c r="E35" s="82" t="s">
        <v>339</v>
      </c>
      <c r="F35" s="11"/>
      <c r="G35" s="81">
        <v>38.9</v>
      </c>
      <c r="H35" s="76">
        <f t="shared" si="0"/>
        <v>38.9</v>
      </c>
      <c r="I35" s="9"/>
      <c r="J35" s="9"/>
      <c r="K35" s="9"/>
      <c r="L35" s="77">
        <v>44743</v>
      </c>
      <c r="M35" s="2"/>
      <c r="N35" s="2"/>
      <c r="O35" s="2"/>
      <c r="P35" s="2"/>
    </row>
    <row r="36" spans="2:16" ht="51.75" customHeight="1" x14ac:dyDescent="0.25">
      <c r="B36" s="78" t="s">
        <v>340</v>
      </c>
      <c r="C36" s="11" t="s">
        <v>288</v>
      </c>
      <c r="D36" s="22"/>
      <c r="E36" s="85" t="s">
        <v>341</v>
      </c>
      <c r="F36" s="9"/>
      <c r="G36" s="81">
        <v>27.85</v>
      </c>
      <c r="H36" s="76">
        <f t="shared" si="0"/>
        <v>27.85</v>
      </c>
      <c r="I36" s="9"/>
      <c r="J36" s="9"/>
      <c r="K36" s="9"/>
      <c r="L36" s="77">
        <v>44645</v>
      </c>
      <c r="M36" s="2"/>
      <c r="N36" s="2"/>
      <c r="O36" s="2"/>
      <c r="P36" s="2"/>
    </row>
    <row r="37" spans="2:16" ht="51.75" customHeight="1" x14ac:dyDescent="0.25">
      <c r="B37" s="78" t="s">
        <v>342</v>
      </c>
      <c r="C37" s="11" t="s">
        <v>288</v>
      </c>
      <c r="D37" s="22"/>
      <c r="E37" s="85" t="s">
        <v>343</v>
      </c>
      <c r="F37" s="9"/>
      <c r="G37" s="81">
        <v>7.85</v>
      </c>
      <c r="H37" s="76">
        <f t="shared" si="0"/>
        <v>7.85</v>
      </c>
      <c r="I37" s="9"/>
      <c r="J37" s="9"/>
      <c r="K37" s="9"/>
      <c r="L37" s="77">
        <v>44645</v>
      </c>
      <c r="M37" s="2"/>
      <c r="N37" s="2"/>
      <c r="O37" s="2"/>
      <c r="P37" s="2"/>
    </row>
    <row r="38" spans="2:16" ht="51.75" customHeight="1" x14ac:dyDescent="0.25">
      <c r="B38" s="78" t="s">
        <v>344</v>
      </c>
      <c r="C38" s="11" t="s">
        <v>288</v>
      </c>
      <c r="D38" s="22"/>
      <c r="E38" s="85" t="s">
        <v>345</v>
      </c>
      <c r="F38" s="9"/>
      <c r="G38" s="81">
        <v>150</v>
      </c>
      <c r="H38" s="76">
        <f t="shared" si="0"/>
        <v>150</v>
      </c>
      <c r="I38" s="9"/>
      <c r="J38" s="9"/>
      <c r="K38" s="9"/>
      <c r="L38" s="77">
        <v>44645</v>
      </c>
      <c r="M38" s="2"/>
      <c r="N38" s="2"/>
      <c r="O38" s="2"/>
      <c r="P38" s="2"/>
    </row>
    <row r="39" spans="2:16" ht="51.75" customHeight="1" x14ac:dyDescent="0.25">
      <c r="B39" s="78" t="s">
        <v>346</v>
      </c>
      <c r="C39" s="11" t="s">
        <v>288</v>
      </c>
      <c r="D39" s="22"/>
      <c r="E39" s="86" t="s">
        <v>347</v>
      </c>
      <c r="F39" s="22"/>
      <c r="G39" s="81">
        <v>80</v>
      </c>
      <c r="H39" s="76">
        <f t="shared" si="0"/>
        <v>80</v>
      </c>
      <c r="I39" s="22"/>
      <c r="J39" s="22"/>
      <c r="K39" s="22"/>
      <c r="L39" s="77">
        <v>44645</v>
      </c>
      <c r="M39" s="2"/>
      <c r="N39" s="2"/>
      <c r="O39" s="2"/>
      <c r="P39" s="2"/>
    </row>
    <row r="40" spans="2:16" ht="51.75" customHeight="1" x14ac:dyDescent="0.25">
      <c r="B40" s="78" t="s">
        <v>348</v>
      </c>
      <c r="C40" s="11" t="s">
        <v>288</v>
      </c>
      <c r="D40" s="22"/>
      <c r="E40" s="19" t="s">
        <v>349</v>
      </c>
      <c r="F40" s="22"/>
      <c r="G40" s="87">
        <v>50.015000000000001</v>
      </c>
      <c r="H40" s="76">
        <f t="shared" si="0"/>
        <v>50.015000000000001</v>
      </c>
      <c r="I40" s="22"/>
      <c r="J40" s="22"/>
      <c r="K40" s="22"/>
      <c r="L40" s="77">
        <v>44652</v>
      </c>
      <c r="M40" s="2"/>
      <c r="N40" s="2"/>
      <c r="O40" s="2"/>
      <c r="P40" s="2"/>
    </row>
    <row r="41" spans="2:16" ht="51.75" customHeight="1" x14ac:dyDescent="0.25">
      <c r="B41" s="78" t="s">
        <v>350</v>
      </c>
      <c r="C41" s="11" t="s">
        <v>288</v>
      </c>
      <c r="D41" s="22"/>
      <c r="E41" s="80" t="s">
        <v>351</v>
      </c>
      <c r="F41" s="22"/>
      <c r="G41" s="81">
        <v>150.17599999999999</v>
      </c>
      <c r="H41" s="76">
        <f t="shared" si="0"/>
        <v>150.17599999999999</v>
      </c>
      <c r="I41" s="22"/>
      <c r="J41" s="22"/>
      <c r="K41" s="22"/>
      <c r="L41" s="77">
        <v>44652</v>
      </c>
      <c r="M41" s="2"/>
      <c r="N41" s="2"/>
      <c r="O41" s="2"/>
      <c r="P41" s="2"/>
    </row>
    <row r="42" spans="2:16" ht="51.75" customHeight="1" x14ac:dyDescent="0.25">
      <c r="B42" s="78" t="s">
        <v>352</v>
      </c>
      <c r="C42" s="11" t="s">
        <v>288</v>
      </c>
      <c r="D42" s="22"/>
      <c r="E42" s="80" t="s">
        <v>353</v>
      </c>
      <c r="F42" s="22"/>
      <c r="G42" s="81">
        <v>34.46</v>
      </c>
      <c r="H42" s="76">
        <f t="shared" si="0"/>
        <v>34.46</v>
      </c>
      <c r="I42" s="22"/>
      <c r="J42" s="22"/>
      <c r="K42" s="22"/>
      <c r="L42" s="77">
        <v>44652</v>
      </c>
      <c r="M42" s="2"/>
      <c r="N42" s="2"/>
      <c r="O42" s="2"/>
      <c r="P42" s="2"/>
    </row>
    <row r="43" spans="2:16" ht="51.75" customHeight="1" x14ac:dyDescent="0.25">
      <c r="B43" s="78" t="s">
        <v>354</v>
      </c>
      <c r="C43" s="11" t="s">
        <v>288</v>
      </c>
      <c r="D43" s="22"/>
      <c r="E43" s="80" t="s">
        <v>355</v>
      </c>
      <c r="F43" s="22"/>
      <c r="G43" s="81">
        <v>531.29999999999995</v>
      </c>
      <c r="H43" s="76">
        <f t="shared" si="0"/>
        <v>531.29999999999995</v>
      </c>
      <c r="I43" s="22"/>
      <c r="J43" s="22"/>
      <c r="K43" s="22"/>
      <c r="L43" s="77">
        <v>44595</v>
      </c>
      <c r="M43" s="2"/>
      <c r="N43" s="2"/>
      <c r="O43" s="2"/>
      <c r="P43" s="2"/>
    </row>
    <row r="44" spans="2:16" ht="51.75" customHeight="1" x14ac:dyDescent="0.25">
      <c r="B44" s="78" t="s">
        <v>354</v>
      </c>
      <c r="C44" s="11" t="s">
        <v>288</v>
      </c>
      <c r="D44" s="22"/>
      <c r="E44" s="80" t="s">
        <v>356</v>
      </c>
      <c r="F44" s="22"/>
      <c r="G44" s="81">
        <v>145.625</v>
      </c>
      <c r="H44" s="76">
        <f t="shared" si="0"/>
        <v>145.625</v>
      </c>
      <c r="I44" s="22"/>
      <c r="J44" s="22"/>
      <c r="K44" s="22"/>
      <c r="L44" s="77">
        <v>44645</v>
      </c>
      <c r="M44" s="2"/>
      <c r="N44" s="2"/>
      <c r="O44" s="2"/>
      <c r="P44" s="2"/>
    </row>
    <row r="45" spans="2:16" ht="67.5" customHeight="1" x14ac:dyDescent="0.25">
      <c r="B45" s="78" t="s">
        <v>357</v>
      </c>
      <c r="C45" s="11" t="s">
        <v>288</v>
      </c>
      <c r="D45" s="22"/>
      <c r="E45" s="80" t="s">
        <v>358</v>
      </c>
      <c r="F45" s="22"/>
      <c r="G45" s="81">
        <v>160</v>
      </c>
      <c r="H45" s="76">
        <f t="shared" si="0"/>
        <v>160</v>
      </c>
      <c r="I45" s="22"/>
      <c r="J45" s="22"/>
      <c r="K45" s="22"/>
      <c r="L45" s="77">
        <v>44645</v>
      </c>
      <c r="M45" s="2"/>
      <c r="N45" s="2"/>
      <c r="O45" s="2"/>
      <c r="P45" s="2"/>
    </row>
    <row r="46" spans="2:16" ht="51.75" customHeight="1" x14ac:dyDescent="0.25">
      <c r="B46" s="78" t="s">
        <v>359</v>
      </c>
      <c r="C46" s="11" t="s">
        <v>288</v>
      </c>
      <c r="D46" s="22"/>
      <c r="E46" s="85" t="s">
        <v>360</v>
      </c>
      <c r="F46" s="22"/>
      <c r="G46" s="81">
        <v>50</v>
      </c>
      <c r="H46" s="76">
        <f t="shared" si="0"/>
        <v>50</v>
      </c>
      <c r="I46" s="22"/>
      <c r="J46" s="22"/>
      <c r="K46" s="22"/>
      <c r="L46" s="77">
        <v>44645</v>
      </c>
      <c r="M46" s="2"/>
      <c r="N46" s="2"/>
      <c r="O46" s="2"/>
      <c r="P46" s="2"/>
    </row>
    <row r="47" spans="2:16" ht="130.5" customHeight="1" x14ac:dyDescent="0.25">
      <c r="B47" s="78" t="s">
        <v>359</v>
      </c>
      <c r="C47" s="11" t="s">
        <v>288</v>
      </c>
      <c r="D47" s="22"/>
      <c r="E47" s="88" t="s">
        <v>361</v>
      </c>
      <c r="F47" s="22"/>
      <c r="G47" s="81">
        <v>120</v>
      </c>
      <c r="H47" s="76">
        <f t="shared" si="0"/>
        <v>120</v>
      </c>
      <c r="I47" s="22"/>
      <c r="J47" s="22"/>
      <c r="K47" s="22"/>
      <c r="L47" s="77">
        <v>44645</v>
      </c>
      <c r="M47" s="2"/>
      <c r="N47" s="2"/>
      <c r="O47" s="2"/>
      <c r="P47" s="2"/>
    </row>
    <row r="48" spans="2:16" ht="51.75" customHeight="1" x14ac:dyDescent="0.25">
      <c r="B48" s="78" t="s">
        <v>362</v>
      </c>
      <c r="C48" s="11" t="s">
        <v>288</v>
      </c>
      <c r="D48" s="22"/>
      <c r="E48" s="89" t="s">
        <v>363</v>
      </c>
      <c r="F48" s="22"/>
      <c r="G48" s="81">
        <v>75</v>
      </c>
      <c r="H48" s="76">
        <f t="shared" si="0"/>
        <v>75</v>
      </c>
      <c r="I48" s="22"/>
      <c r="J48" s="22"/>
      <c r="K48" s="22"/>
      <c r="L48" s="77">
        <v>44652</v>
      </c>
      <c r="M48" s="2"/>
      <c r="N48" s="2"/>
      <c r="O48" s="2"/>
      <c r="P48" s="2"/>
    </row>
    <row r="49" spans="2:16" ht="51.75" customHeight="1" x14ac:dyDescent="0.25">
      <c r="B49" s="78" t="s">
        <v>364</v>
      </c>
      <c r="C49" s="11" t="s">
        <v>288</v>
      </c>
      <c r="D49" s="22"/>
      <c r="E49" s="88" t="s">
        <v>365</v>
      </c>
      <c r="F49" s="22"/>
      <c r="G49" s="81">
        <v>90</v>
      </c>
      <c r="H49" s="76">
        <f t="shared" si="0"/>
        <v>90</v>
      </c>
      <c r="I49" s="22"/>
      <c r="J49" s="22"/>
      <c r="K49" s="22"/>
      <c r="L49" s="77">
        <v>44652</v>
      </c>
      <c r="M49" s="2"/>
      <c r="N49" s="2"/>
      <c r="O49" s="2"/>
      <c r="P49" s="2"/>
    </row>
    <row r="50" spans="2:16" ht="51.75" customHeight="1" x14ac:dyDescent="0.25">
      <c r="B50" s="78" t="s">
        <v>366</v>
      </c>
      <c r="C50" s="11" t="s">
        <v>288</v>
      </c>
      <c r="D50" s="22"/>
      <c r="E50" s="88" t="s">
        <v>367</v>
      </c>
      <c r="F50" s="22"/>
      <c r="G50" s="81">
        <v>60</v>
      </c>
      <c r="H50" s="76">
        <f t="shared" si="0"/>
        <v>60</v>
      </c>
      <c r="I50" s="22"/>
      <c r="J50" s="22"/>
      <c r="K50" s="22"/>
      <c r="L50" s="77">
        <v>44652</v>
      </c>
      <c r="M50" s="2"/>
      <c r="N50" s="2"/>
      <c r="O50" s="2"/>
      <c r="P50" s="2"/>
    </row>
    <row r="51" spans="2:16" ht="51.75" customHeight="1" x14ac:dyDescent="0.25">
      <c r="B51" s="78" t="s">
        <v>368</v>
      </c>
      <c r="C51" s="11" t="s">
        <v>288</v>
      </c>
      <c r="D51" s="22"/>
      <c r="E51" s="90" t="s">
        <v>369</v>
      </c>
      <c r="F51" s="22"/>
      <c r="G51" s="81">
        <v>30</v>
      </c>
      <c r="H51" s="76">
        <f t="shared" si="0"/>
        <v>30</v>
      </c>
      <c r="I51" s="22"/>
      <c r="J51" s="22"/>
      <c r="K51" s="22"/>
      <c r="L51" s="77">
        <v>44652</v>
      </c>
      <c r="M51" s="2"/>
      <c r="N51" s="2"/>
      <c r="O51" s="2"/>
      <c r="P51" s="2"/>
    </row>
    <row r="52" spans="2:16" ht="51.75" customHeight="1" x14ac:dyDescent="0.25">
      <c r="B52" s="78" t="s">
        <v>370</v>
      </c>
      <c r="C52" s="11" t="s">
        <v>288</v>
      </c>
      <c r="D52" s="22"/>
      <c r="E52" s="91" t="s">
        <v>371</v>
      </c>
      <c r="F52" s="22"/>
      <c r="G52" s="81">
        <v>30</v>
      </c>
      <c r="H52" s="76">
        <f t="shared" si="0"/>
        <v>30</v>
      </c>
      <c r="I52" s="22"/>
      <c r="J52" s="22"/>
      <c r="K52" s="22"/>
      <c r="L52" s="77">
        <v>44652</v>
      </c>
      <c r="M52" s="2"/>
      <c r="N52" s="2"/>
      <c r="O52" s="2"/>
      <c r="P52" s="2"/>
    </row>
    <row r="53" spans="2:16" ht="117.75" customHeight="1" x14ac:dyDescent="0.25">
      <c r="B53" s="78" t="s">
        <v>372</v>
      </c>
      <c r="C53" s="11" t="s">
        <v>288</v>
      </c>
      <c r="D53" s="22"/>
      <c r="E53" s="80" t="s">
        <v>373</v>
      </c>
      <c r="F53" s="92"/>
      <c r="G53" s="81">
        <v>401.36500000000001</v>
      </c>
      <c r="H53" s="76">
        <f t="shared" si="0"/>
        <v>401.36500000000001</v>
      </c>
      <c r="I53" s="22"/>
      <c r="J53" s="22"/>
      <c r="K53" s="22"/>
      <c r="L53" s="77">
        <v>44652</v>
      </c>
      <c r="M53" s="2"/>
      <c r="N53" s="2"/>
      <c r="O53" s="2"/>
      <c r="P53" s="2"/>
    </row>
    <row r="54" spans="2:16" ht="51.75" customHeight="1" x14ac:dyDescent="0.25">
      <c r="B54" s="78" t="s">
        <v>374</v>
      </c>
      <c r="C54" s="11" t="s">
        <v>288</v>
      </c>
      <c r="D54" s="22"/>
      <c r="E54" s="80" t="s">
        <v>375</v>
      </c>
      <c r="F54" s="22"/>
      <c r="G54" s="87">
        <v>240</v>
      </c>
      <c r="H54" s="76">
        <f t="shared" si="0"/>
        <v>240</v>
      </c>
      <c r="I54" s="22"/>
      <c r="J54" s="22"/>
      <c r="K54" s="22"/>
      <c r="L54" s="77">
        <v>44743</v>
      </c>
      <c r="M54" s="2"/>
      <c r="N54" s="2"/>
      <c r="O54" s="2"/>
      <c r="P54" s="2"/>
    </row>
    <row r="55" spans="2:16" ht="51.75" customHeight="1" x14ac:dyDescent="0.25">
      <c r="B55" s="78" t="s">
        <v>376</v>
      </c>
      <c r="C55" s="11" t="s">
        <v>288</v>
      </c>
      <c r="D55" s="22"/>
      <c r="E55" s="80" t="s">
        <v>115</v>
      </c>
      <c r="F55" s="22"/>
      <c r="G55" s="87">
        <v>42</v>
      </c>
      <c r="H55" s="76">
        <f t="shared" si="0"/>
        <v>42</v>
      </c>
      <c r="I55" s="22"/>
      <c r="J55" s="22"/>
      <c r="K55" s="22"/>
      <c r="L55" s="77">
        <v>44743</v>
      </c>
      <c r="M55" s="2"/>
      <c r="N55" s="2"/>
      <c r="O55" s="2"/>
      <c r="P55" s="2"/>
    </row>
    <row r="56" spans="2:16" ht="51.75" customHeight="1" x14ac:dyDescent="0.25">
      <c r="B56" s="78" t="s">
        <v>377</v>
      </c>
      <c r="C56" s="11" t="s">
        <v>288</v>
      </c>
      <c r="D56" s="22"/>
      <c r="E56" s="80" t="s">
        <v>312</v>
      </c>
      <c r="F56" s="22"/>
      <c r="G56" s="87">
        <v>42</v>
      </c>
      <c r="H56" s="76">
        <f t="shared" si="0"/>
        <v>42</v>
      </c>
      <c r="I56" s="22"/>
      <c r="J56" s="22"/>
      <c r="K56" s="22"/>
      <c r="L56" s="77">
        <v>44743</v>
      </c>
      <c r="M56" s="2"/>
      <c r="N56" s="2"/>
      <c r="O56" s="2"/>
      <c r="P56" s="2"/>
    </row>
    <row r="57" spans="2:16" ht="51.75" customHeight="1" x14ac:dyDescent="0.25">
      <c r="B57" s="78" t="s">
        <v>378</v>
      </c>
      <c r="C57" s="11" t="s">
        <v>288</v>
      </c>
      <c r="D57" s="22"/>
      <c r="E57" s="80" t="s">
        <v>263</v>
      </c>
      <c r="F57" s="22"/>
      <c r="G57" s="87">
        <v>150</v>
      </c>
      <c r="H57" s="76">
        <f t="shared" si="0"/>
        <v>150</v>
      </c>
      <c r="I57" s="22"/>
      <c r="J57" s="22"/>
      <c r="K57" s="22"/>
      <c r="L57" s="77">
        <v>44743</v>
      </c>
      <c r="M57" s="2"/>
      <c r="N57" s="2"/>
      <c r="O57" s="2"/>
      <c r="P57" s="2"/>
    </row>
    <row r="58" spans="2:16" ht="51.75" customHeight="1" x14ac:dyDescent="0.25">
      <c r="B58" s="78" t="s">
        <v>379</v>
      </c>
      <c r="C58" s="11" t="s">
        <v>288</v>
      </c>
      <c r="D58" s="22"/>
      <c r="E58" s="80" t="s">
        <v>345</v>
      </c>
      <c r="F58" s="22"/>
      <c r="G58" s="87">
        <v>150</v>
      </c>
      <c r="H58" s="76">
        <f t="shared" si="0"/>
        <v>150</v>
      </c>
      <c r="I58" s="22"/>
      <c r="J58" s="22"/>
      <c r="K58" s="22"/>
      <c r="L58" s="77">
        <v>44743</v>
      </c>
      <c r="M58" s="2"/>
      <c r="N58" s="2"/>
      <c r="O58" s="2"/>
      <c r="P58" s="2"/>
    </row>
    <row r="59" spans="2:16" ht="51.75" customHeight="1" x14ac:dyDescent="0.25">
      <c r="B59" s="78" t="s">
        <v>380</v>
      </c>
      <c r="C59" s="11" t="s">
        <v>288</v>
      </c>
      <c r="D59" s="22"/>
      <c r="E59" s="80" t="s">
        <v>381</v>
      </c>
      <c r="F59" s="22"/>
      <c r="G59" s="76">
        <v>495.82</v>
      </c>
      <c r="H59" s="76">
        <f t="shared" si="0"/>
        <v>495.82</v>
      </c>
      <c r="I59" s="22"/>
      <c r="J59" s="22"/>
      <c r="K59" s="22"/>
      <c r="L59" s="77">
        <v>44743</v>
      </c>
      <c r="M59" s="2"/>
      <c r="N59" s="2"/>
      <c r="O59" s="2"/>
      <c r="P59" s="2"/>
    </row>
    <row r="60" spans="2:16" ht="51.75" customHeight="1" x14ac:dyDescent="0.25">
      <c r="B60" s="78" t="s">
        <v>382</v>
      </c>
      <c r="C60" s="11" t="s">
        <v>288</v>
      </c>
      <c r="D60" s="22"/>
      <c r="E60" s="93" t="s">
        <v>383</v>
      </c>
      <c r="F60" s="9"/>
      <c r="G60" s="76">
        <v>1904.18</v>
      </c>
      <c r="H60" s="76">
        <f t="shared" si="0"/>
        <v>1904.18</v>
      </c>
      <c r="I60" s="22"/>
      <c r="J60" s="22"/>
      <c r="K60" s="22"/>
      <c r="L60" s="77">
        <v>44713</v>
      </c>
      <c r="M60" s="2"/>
      <c r="N60" s="2"/>
      <c r="O60" s="2"/>
      <c r="P60" s="2"/>
    </row>
    <row r="61" spans="2:16" ht="51.75" customHeight="1" x14ac:dyDescent="0.25">
      <c r="B61" s="78" t="s">
        <v>384</v>
      </c>
      <c r="C61" s="11" t="s">
        <v>288</v>
      </c>
      <c r="D61" s="22"/>
      <c r="E61" s="80" t="s">
        <v>358</v>
      </c>
      <c r="F61" s="9"/>
      <c r="G61" s="76">
        <v>350</v>
      </c>
      <c r="H61" s="76">
        <f t="shared" si="0"/>
        <v>350</v>
      </c>
      <c r="I61" s="22"/>
      <c r="J61" s="22"/>
      <c r="K61" s="22"/>
      <c r="L61" s="77">
        <v>44713</v>
      </c>
      <c r="M61" s="2"/>
      <c r="N61" s="2"/>
      <c r="O61" s="2"/>
      <c r="P61" s="2"/>
    </row>
    <row r="62" spans="2:16" ht="51.75" customHeight="1" x14ac:dyDescent="0.25">
      <c r="B62" s="78" t="s">
        <v>385</v>
      </c>
      <c r="C62" s="11" t="s">
        <v>288</v>
      </c>
      <c r="D62" s="22"/>
      <c r="E62" s="88" t="s">
        <v>386</v>
      </c>
      <c r="F62" s="9"/>
      <c r="G62" s="76">
        <v>270</v>
      </c>
      <c r="H62" s="76">
        <f t="shared" si="0"/>
        <v>270</v>
      </c>
      <c r="I62" s="22"/>
      <c r="J62" s="22"/>
      <c r="K62" s="22"/>
      <c r="L62" s="77">
        <v>44713</v>
      </c>
      <c r="M62" s="2"/>
      <c r="N62" s="2"/>
      <c r="O62" s="2"/>
      <c r="P62" s="2"/>
    </row>
    <row r="63" spans="2:16" ht="51.75" customHeight="1" x14ac:dyDescent="0.25">
      <c r="B63" s="78" t="s">
        <v>387</v>
      </c>
      <c r="C63" s="11" t="s">
        <v>288</v>
      </c>
      <c r="D63" s="22"/>
      <c r="E63" s="85" t="s">
        <v>360</v>
      </c>
      <c r="F63" s="9"/>
      <c r="G63" s="76">
        <v>220</v>
      </c>
      <c r="H63" s="76">
        <f t="shared" si="0"/>
        <v>220</v>
      </c>
      <c r="I63" s="22"/>
      <c r="J63" s="22"/>
      <c r="K63" s="22"/>
      <c r="L63" s="77">
        <v>44713</v>
      </c>
      <c r="M63" s="2"/>
      <c r="N63" s="2"/>
      <c r="O63" s="2"/>
      <c r="P63" s="2"/>
    </row>
    <row r="64" spans="2:16" ht="51.75" customHeight="1" x14ac:dyDescent="0.25">
      <c r="B64" s="78" t="s">
        <v>388</v>
      </c>
      <c r="C64" s="11" t="s">
        <v>288</v>
      </c>
      <c r="D64" s="22"/>
      <c r="E64" s="88" t="s">
        <v>361</v>
      </c>
      <c r="F64" s="9"/>
      <c r="G64" s="76">
        <v>600</v>
      </c>
      <c r="H64" s="76">
        <f t="shared" si="0"/>
        <v>600</v>
      </c>
      <c r="I64" s="22"/>
      <c r="J64" s="22"/>
      <c r="K64" s="22"/>
      <c r="L64" s="77">
        <v>44713</v>
      </c>
      <c r="M64" s="2"/>
      <c r="N64" s="2"/>
      <c r="O64" s="2"/>
      <c r="P64" s="2"/>
    </row>
    <row r="65" spans="2:16" ht="51.75" customHeight="1" x14ac:dyDescent="0.25">
      <c r="B65" s="78" t="s">
        <v>389</v>
      </c>
      <c r="C65" s="11" t="s">
        <v>288</v>
      </c>
      <c r="D65" s="22"/>
      <c r="E65" s="85" t="s">
        <v>363</v>
      </c>
      <c r="F65" s="9"/>
      <c r="G65" s="76">
        <v>240</v>
      </c>
      <c r="H65" s="76">
        <f t="shared" si="0"/>
        <v>240</v>
      </c>
      <c r="I65" s="22"/>
      <c r="J65" s="22"/>
      <c r="K65" s="22"/>
      <c r="L65" s="77">
        <v>44713</v>
      </c>
      <c r="M65" s="2"/>
      <c r="N65" s="2"/>
      <c r="O65" s="2"/>
      <c r="P65" s="2"/>
    </row>
    <row r="66" spans="2:16" ht="51.75" customHeight="1" x14ac:dyDescent="0.25">
      <c r="B66" s="78" t="s">
        <v>390</v>
      </c>
      <c r="C66" s="11" t="s">
        <v>288</v>
      </c>
      <c r="D66" s="22"/>
      <c r="E66" s="88" t="s">
        <v>365</v>
      </c>
      <c r="F66" s="9"/>
      <c r="G66" s="76">
        <v>260</v>
      </c>
      <c r="H66" s="76">
        <f t="shared" si="0"/>
        <v>260</v>
      </c>
      <c r="I66" s="22"/>
      <c r="J66" s="22"/>
      <c r="K66" s="22"/>
      <c r="L66" s="77">
        <v>44645</v>
      </c>
      <c r="M66" s="2"/>
      <c r="N66" s="2"/>
      <c r="O66" s="2"/>
      <c r="P66" s="2"/>
    </row>
    <row r="67" spans="2:16" ht="51.75" customHeight="1" x14ac:dyDescent="0.25">
      <c r="B67" s="78" t="s">
        <v>391</v>
      </c>
      <c r="C67" s="11" t="s">
        <v>288</v>
      </c>
      <c r="D67" s="22"/>
      <c r="E67" s="88" t="s">
        <v>367</v>
      </c>
      <c r="F67" s="9"/>
      <c r="G67" s="76">
        <v>200</v>
      </c>
      <c r="H67" s="76">
        <f t="shared" si="0"/>
        <v>200</v>
      </c>
      <c r="I67" s="22"/>
      <c r="J67" s="22"/>
      <c r="K67" s="22"/>
      <c r="L67" s="77">
        <v>44713</v>
      </c>
      <c r="M67" s="2"/>
      <c r="N67" s="2"/>
      <c r="O67" s="2"/>
      <c r="P67" s="2"/>
    </row>
    <row r="68" spans="2:16" ht="51.75" customHeight="1" x14ac:dyDescent="0.25">
      <c r="B68" s="78" t="s">
        <v>392</v>
      </c>
      <c r="C68" s="11" t="s">
        <v>288</v>
      </c>
      <c r="D68" s="22"/>
      <c r="E68" s="90" t="s">
        <v>369</v>
      </c>
      <c r="F68" s="9"/>
      <c r="G68" s="76">
        <v>200</v>
      </c>
      <c r="H68" s="76">
        <f t="shared" si="0"/>
        <v>200</v>
      </c>
      <c r="I68" s="22"/>
      <c r="J68" s="22"/>
      <c r="K68" s="22"/>
      <c r="L68" s="77">
        <v>44713</v>
      </c>
      <c r="M68" s="2"/>
      <c r="N68" s="2"/>
      <c r="O68" s="2"/>
      <c r="P68" s="2"/>
    </row>
    <row r="69" spans="2:16" ht="51.75" customHeight="1" x14ac:dyDescent="0.25">
      <c r="B69" s="78" t="s">
        <v>393</v>
      </c>
      <c r="C69" s="11" t="s">
        <v>288</v>
      </c>
      <c r="D69" s="22"/>
      <c r="E69" s="91" t="s">
        <v>371</v>
      </c>
      <c r="F69" s="9"/>
      <c r="G69" s="76">
        <v>60</v>
      </c>
      <c r="H69" s="76">
        <f>G69</f>
        <v>60</v>
      </c>
      <c r="I69" s="22"/>
      <c r="J69" s="22"/>
      <c r="K69" s="22"/>
      <c r="L69" s="77">
        <v>44713</v>
      </c>
      <c r="M69" s="2"/>
      <c r="N69" s="2"/>
      <c r="O69" s="2"/>
      <c r="P69" s="2"/>
    </row>
    <row r="70" spans="2:16" ht="15.75" x14ac:dyDescent="0.25">
      <c r="B70" s="111" t="s">
        <v>64</v>
      </c>
      <c r="C70" s="114"/>
      <c r="D70" s="114"/>
      <c r="E70" s="112"/>
      <c r="F70" s="22"/>
      <c r="G70" s="22"/>
      <c r="H70" s="22"/>
      <c r="I70" s="22"/>
      <c r="J70" s="22"/>
      <c r="K70" s="22"/>
      <c r="L70" s="22"/>
      <c r="M70" s="2"/>
      <c r="N70" s="2"/>
      <c r="O70" s="2"/>
      <c r="P70" s="2"/>
    </row>
    <row r="71" spans="2:16" ht="63" x14ac:dyDescent="0.25">
      <c r="B71" s="9" t="s">
        <v>287</v>
      </c>
      <c r="C71" s="11" t="s">
        <v>288</v>
      </c>
      <c r="D71" s="9"/>
      <c r="E71" s="11" t="s">
        <v>289</v>
      </c>
      <c r="F71" s="11" t="s">
        <v>290</v>
      </c>
      <c r="G71" s="75">
        <f>100000/1000</f>
        <v>100</v>
      </c>
      <c r="H71" s="76">
        <f t="shared" ref="H71:H129" si="1">G71</f>
        <v>100</v>
      </c>
      <c r="I71" s="9"/>
      <c r="J71" s="9"/>
      <c r="K71" s="9"/>
      <c r="L71" s="77">
        <v>44652</v>
      </c>
      <c r="M71" s="2"/>
      <c r="N71" s="2"/>
      <c r="O71" s="2"/>
      <c r="P71" s="2"/>
    </row>
    <row r="72" spans="2:16" ht="94.5" x14ac:dyDescent="0.25">
      <c r="B72" s="78" t="s">
        <v>291</v>
      </c>
      <c r="C72" s="11" t="s">
        <v>288</v>
      </c>
      <c r="D72" s="22"/>
      <c r="E72" s="11" t="s">
        <v>292</v>
      </c>
      <c r="F72" s="11" t="s">
        <v>290</v>
      </c>
      <c r="G72" s="75">
        <f>16000/1000</f>
        <v>16</v>
      </c>
      <c r="H72" s="76">
        <f t="shared" si="1"/>
        <v>16</v>
      </c>
      <c r="I72" s="9"/>
      <c r="J72" s="9"/>
      <c r="K72" s="9"/>
      <c r="L72" s="77">
        <v>44652</v>
      </c>
      <c r="M72" s="2"/>
      <c r="N72" s="2"/>
      <c r="O72" s="2"/>
      <c r="P72" s="2"/>
    </row>
    <row r="73" spans="2:16" ht="63" x14ac:dyDescent="0.25">
      <c r="B73" s="78" t="s">
        <v>293</v>
      </c>
      <c r="C73" s="11" t="s">
        <v>288</v>
      </c>
      <c r="D73" s="22"/>
      <c r="E73" s="11" t="s">
        <v>294</v>
      </c>
      <c r="F73" s="11" t="s">
        <v>295</v>
      </c>
      <c r="G73" s="94">
        <f>2570271.6/1000</f>
        <v>2570.2716</v>
      </c>
      <c r="H73" s="76">
        <f t="shared" si="1"/>
        <v>2570.2716</v>
      </c>
      <c r="I73" s="9"/>
      <c r="J73" s="9"/>
      <c r="K73" s="9"/>
      <c r="L73" s="77"/>
      <c r="M73" s="2"/>
      <c r="N73" s="2"/>
      <c r="O73" s="2"/>
      <c r="P73" s="2"/>
    </row>
    <row r="74" spans="2:16" ht="63" x14ac:dyDescent="0.25">
      <c r="B74" s="78" t="s">
        <v>296</v>
      </c>
      <c r="C74" s="11" t="s">
        <v>288</v>
      </c>
      <c r="D74" s="22"/>
      <c r="E74" s="11" t="s">
        <v>297</v>
      </c>
      <c r="F74" s="11" t="s">
        <v>290</v>
      </c>
      <c r="G74" s="75">
        <v>54.223999999999997</v>
      </c>
      <c r="H74" s="76">
        <f t="shared" si="1"/>
        <v>54.223999999999997</v>
      </c>
      <c r="I74" s="9"/>
      <c r="J74" s="9"/>
      <c r="K74" s="9"/>
      <c r="L74" s="77">
        <v>44588</v>
      </c>
      <c r="M74" s="2"/>
      <c r="N74" s="2"/>
      <c r="O74" s="2"/>
      <c r="P74" s="2"/>
    </row>
    <row r="75" spans="2:16" ht="63" x14ac:dyDescent="0.25">
      <c r="B75" s="78" t="s">
        <v>298</v>
      </c>
      <c r="C75" s="11" t="s">
        <v>288</v>
      </c>
      <c r="D75" s="22"/>
      <c r="E75" s="11" t="s">
        <v>299</v>
      </c>
      <c r="F75" s="11" t="s">
        <v>290</v>
      </c>
      <c r="G75" s="75">
        <v>39.401000000000003</v>
      </c>
      <c r="H75" s="76">
        <f t="shared" si="1"/>
        <v>39.401000000000003</v>
      </c>
      <c r="I75" s="9"/>
      <c r="J75" s="9"/>
      <c r="K75" s="9"/>
      <c r="L75" s="77">
        <v>44578</v>
      </c>
      <c r="M75" s="2"/>
      <c r="N75" s="2"/>
      <c r="O75" s="2"/>
      <c r="P75" s="2"/>
    </row>
    <row r="76" spans="2:16" ht="63" x14ac:dyDescent="0.25">
      <c r="B76" s="78" t="s">
        <v>300</v>
      </c>
      <c r="C76" s="11" t="s">
        <v>288</v>
      </c>
      <c r="D76" s="22"/>
      <c r="E76" s="11" t="s">
        <v>301</v>
      </c>
      <c r="F76" s="11" t="s">
        <v>290</v>
      </c>
      <c r="G76" s="75">
        <v>162.24</v>
      </c>
      <c r="H76" s="76">
        <f t="shared" si="1"/>
        <v>162.24</v>
      </c>
      <c r="I76" s="9"/>
      <c r="J76" s="9"/>
      <c r="K76" s="9"/>
      <c r="L76" s="77">
        <v>44578</v>
      </c>
      <c r="M76" s="2"/>
      <c r="N76" s="2"/>
      <c r="O76" s="2"/>
      <c r="P76" s="2"/>
    </row>
    <row r="77" spans="2:16" ht="63" x14ac:dyDescent="0.25">
      <c r="B77" s="78" t="s">
        <v>302</v>
      </c>
      <c r="C77" s="11" t="s">
        <v>288</v>
      </c>
      <c r="D77" s="22"/>
      <c r="E77" s="11" t="s">
        <v>303</v>
      </c>
      <c r="F77" s="11" t="s">
        <v>290</v>
      </c>
      <c r="G77" s="75">
        <v>370.29</v>
      </c>
      <c r="H77" s="76">
        <f t="shared" si="1"/>
        <v>370.29</v>
      </c>
      <c r="I77" s="9"/>
      <c r="J77" s="9"/>
      <c r="K77" s="9"/>
      <c r="L77" s="77">
        <v>44652</v>
      </c>
      <c r="M77" s="2"/>
      <c r="N77" s="2"/>
      <c r="O77" s="2"/>
      <c r="P77" s="2"/>
    </row>
    <row r="78" spans="2:16" ht="63" x14ac:dyDescent="0.25">
      <c r="B78" s="78" t="s">
        <v>304</v>
      </c>
      <c r="C78" s="11" t="s">
        <v>288</v>
      </c>
      <c r="D78" s="22"/>
      <c r="E78" s="11" t="s">
        <v>305</v>
      </c>
      <c r="F78" s="11" t="s">
        <v>290</v>
      </c>
      <c r="G78" s="75">
        <v>600</v>
      </c>
      <c r="H78" s="76">
        <f t="shared" si="1"/>
        <v>600</v>
      </c>
      <c r="I78" s="9"/>
      <c r="J78" s="9"/>
      <c r="K78" s="9"/>
      <c r="L78" s="77">
        <v>44575</v>
      </c>
      <c r="M78" s="2"/>
      <c r="N78" s="2"/>
      <c r="O78" s="2"/>
      <c r="P78" s="2"/>
    </row>
    <row r="79" spans="2:16" ht="63" x14ac:dyDescent="0.25">
      <c r="B79" s="78" t="s">
        <v>306</v>
      </c>
      <c r="C79" s="11" t="s">
        <v>288</v>
      </c>
      <c r="D79" s="22"/>
      <c r="E79" s="11" t="s">
        <v>307</v>
      </c>
      <c r="F79" s="11" t="s">
        <v>290</v>
      </c>
      <c r="G79" s="75">
        <v>7</v>
      </c>
      <c r="H79" s="76">
        <f t="shared" si="1"/>
        <v>7</v>
      </c>
      <c r="I79" s="9"/>
      <c r="J79" s="9"/>
      <c r="K79" s="9"/>
      <c r="L79" s="77">
        <v>44645</v>
      </c>
      <c r="M79" s="2"/>
      <c r="N79" s="2"/>
      <c r="O79" s="2"/>
      <c r="P79" s="2"/>
    </row>
    <row r="80" spans="2:16" ht="63" x14ac:dyDescent="0.25">
      <c r="B80" s="78" t="s">
        <v>308</v>
      </c>
      <c r="C80" s="11" t="s">
        <v>288</v>
      </c>
      <c r="D80" s="22"/>
      <c r="E80" s="80" t="s">
        <v>309</v>
      </c>
      <c r="F80" s="11" t="s">
        <v>290</v>
      </c>
      <c r="G80" s="81">
        <v>39</v>
      </c>
      <c r="H80" s="76">
        <f t="shared" si="1"/>
        <v>39</v>
      </c>
      <c r="I80" s="9"/>
      <c r="J80" s="9"/>
      <c r="K80" s="9"/>
      <c r="L80" s="77">
        <v>44645</v>
      </c>
      <c r="M80" s="2"/>
      <c r="N80" s="2"/>
      <c r="O80" s="2"/>
      <c r="P80" s="2"/>
    </row>
    <row r="81" spans="2:16" ht="63" x14ac:dyDescent="0.25">
      <c r="B81" s="78" t="s">
        <v>310</v>
      </c>
      <c r="C81" s="11" t="s">
        <v>288</v>
      </c>
      <c r="D81" s="22"/>
      <c r="E81" s="80" t="s">
        <v>115</v>
      </c>
      <c r="F81" s="11" t="s">
        <v>290</v>
      </c>
      <c r="G81" s="81">
        <v>42</v>
      </c>
      <c r="H81" s="76">
        <f t="shared" si="1"/>
        <v>42</v>
      </c>
      <c r="I81" s="9"/>
      <c r="J81" s="9"/>
      <c r="K81" s="9"/>
      <c r="L81" s="77">
        <v>44645</v>
      </c>
      <c r="M81" s="2"/>
      <c r="N81" s="2"/>
      <c r="O81" s="2"/>
      <c r="P81" s="2"/>
    </row>
    <row r="82" spans="2:16" ht="63" x14ac:dyDescent="0.25">
      <c r="B82" s="78" t="s">
        <v>311</v>
      </c>
      <c r="C82" s="11" t="s">
        <v>288</v>
      </c>
      <c r="D82" s="22"/>
      <c r="E82" s="80" t="s">
        <v>312</v>
      </c>
      <c r="F82" s="11" t="s">
        <v>290</v>
      </c>
      <c r="G82" s="81">
        <v>49.000999999999998</v>
      </c>
      <c r="H82" s="76">
        <f t="shared" si="1"/>
        <v>49.000999999999998</v>
      </c>
      <c r="I82" s="9"/>
      <c r="J82" s="9"/>
      <c r="K82" s="9"/>
      <c r="L82" s="77">
        <v>44645</v>
      </c>
      <c r="M82" s="2"/>
      <c r="N82" s="2"/>
      <c r="O82" s="2"/>
      <c r="P82" s="2"/>
    </row>
    <row r="83" spans="2:16" ht="63" x14ac:dyDescent="0.25">
      <c r="B83" s="78" t="s">
        <v>313</v>
      </c>
      <c r="C83" s="11" t="s">
        <v>288</v>
      </c>
      <c r="D83" s="22"/>
      <c r="E83" s="80" t="s">
        <v>314</v>
      </c>
      <c r="F83" s="11" t="s">
        <v>290</v>
      </c>
      <c r="G83" s="81">
        <v>14.05</v>
      </c>
      <c r="H83" s="76">
        <f t="shared" si="1"/>
        <v>14.05</v>
      </c>
      <c r="I83" s="9"/>
      <c r="J83" s="9"/>
      <c r="K83" s="9"/>
      <c r="L83" s="77">
        <v>44645</v>
      </c>
      <c r="M83" s="2"/>
      <c r="N83" s="2"/>
      <c r="O83" s="2"/>
      <c r="P83" s="2"/>
    </row>
    <row r="84" spans="2:16" ht="78.75" x14ac:dyDescent="0.25">
      <c r="B84" s="78" t="s">
        <v>315</v>
      </c>
      <c r="C84" s="11" t="s">
        <v>288</v>
      </c>
      <c r="D84" s="22"/>
      <c r="E84" s="80" t="s">
        <v>316</v>
      </c>
      <c r="F84" s="11"/>
      <c r="G84" s="81">
        <v>219.935</v>
      </c>
      <c r="H84" s="76">
        <f t="shared" si="1"/>
        <v>219.935</v>
      </c>
      <c r="I84" s="9"/>
      <c r="J84" s="9"/>
      <c r="K84" s="9"/>
      <c r="L84" s="77">
        <v>44617</v>
      </c>
      <c r="M84" s="2"/>
      <c r="N84" s="2"/>
      <c r="O84" s="2"/>
      <c r="P84" s="2"/>
    </row>
    <row r="85" spans="2:16" ht="94.5" x14ac:dyDescent="0.25">
      <c r="B85" s="78" t="s">
        <v>317</v>
      </c>
      <c r="C85" s="11" t="s">
        <v>288</v>
      </c>
      <c r="D85" s="22"/>
      <c r="E85" s="80" t="s">
        <v>318</v>
      </c>
      <c r="F85" s="11"/>
      <c r="G85" s="81">
        <v>141.745</v>
      </c>
      <c r="H85" s="76">
        <f t="shared" si="1"/>
        <v>141.745</v>
      </c>
      <c r="I85" s="9"/>
      <c r="J85" s="9"/>
      <c r="K85" s="9"/>
      <c r="L85" s="77">
        <v>44774</v>
      </c>
      <c r="M85" s="2"/>
      <c r="N85" s="2"/>
      <c r="O85" s="2"/>
      <c r="P85" s="2"/>
    </row>
    <row r="86" spans="2:16" ht="63" x14ac:dyDescent="0.25">
      <c r="B86" s="78" t="s">
        <v>319</v>
      </c>
      <c r="C86" s="11" t="s">
        <v>288</v>
      </c>
      <c r="D86" s="22"/>
      <c r="E86" s="80" t="s">
        <v>320</v>
      </c>
      <c r="F86" s="11"/>
      <c r="G86" s="81">
        <v>44.81568</v>
      </c>
      <c r="H86" s="76">
        <f t="shared" si="1"/>
        <v>44.81568</v>
      </c>
      <c r="I86" s="9"/>
      <c r="J86" s="9"/>
      <c r="K86" s="9"/>
      <c r="L86" s="77">
        <v>44645</v>
      </c>
      <c r="M86" s="2"/>
      <c r="N86" s="2"/>
      <c r="O86" s="2"/>
      <c r="P86" s="2"/>
    </row>
    <row r="87" spans="2:16" ht="63" x14ac:dyDescent="0.25">
      <c r="B87" s="78" t="s">
        <v>321</v>
      </c>
      <c r="C87" s="11" t="s">
        <v>288</v>
      </c>
      <c r="D87" s="22"/>
      <c r="E87" s="82" t="s">
        <v>322</v>
      </c>
      <c r="F87" s="11"/>
      <c r="G87" s="83">
        <v>481.51799999999997</v>
      </c>
      <c r="H87" s="76">
        <f t="shared" si="1"/>
        <v>481.51799999999997</v>
      </c>
      <c r="I87" s="9"/>
      <c r="J87" s="9"/>
      <c r="K87" s="9"/>
      <c r="L87" s="77">
        <v>44588</v>
      </c>
      <c r="M87" s="2"/>
      <c r="N87" s="2"/>
      <c r="O87" s="2"/>
      <c r="P87" s="2"/>
    </row>
    <row r="88" spans="2:16" ht="63" x14ac:dyDescent="0.25">
      <c r="B88" s="78" t="s">
        <v>323</v>
      </c>
      <c r="C88" s="11" t="s">
        <v>288</v>
      </c>
      <c r="D88" s="22"/>
      <c r="E88" s="82" t="s">
        <v>324</v>
      </c>
      <c r="F88" s="11"/>
      <c r="G88" s="81">
        <v>146.76900000000001</v>
      </c>
      <c r="H88" s="76">
        <f t="shared" si="1"/>
        <v>146.76900000000001</v>
      </c>
      <c r="I88" s="9"/>
      <c r="J88" s="9"/>
      <c r="K88" s="9"/>
      <c r="L88" s="77">
        <v>44645</v>
      </c>
      <c r="M88" s="2"/>
      <c r="N88" s="2"/>
      <c r="O88" s="2"/>
      <c r="P88" s="2"/>
    </row>
    <row r="89" spans="2:16" ht="78.75" x14ac:dyDescent="0.25">
      <c r="B89" s="78" t="s">
        <v>325</v>
      </c>
      <c r="C89" s="11" t="s">
        <v>288</v>
      </c>
      <c r="D89" s="22"/>
      <c r="E89" s="80" t="s">
        <v>263</v>
      </c>
      <c r="F89" s="11"/>
      <c r="G89" s="81">
        <v>196.17500000000001</v>
      </c>
      <c r="H89" s="76">
        <f t="shared" si="1"/>
        <v>196.17500000000001</v>
      </c>
      <c r="I89" s="9"/>
      <c r="J89" s="9"/>
      <c r="K89" s="9"/>
      <c r="L89" s="77">
        <v>44645</v>
      </c>
      <c r="M89" s="2"/>
      <c r="N89" s="2"/>
      <c r="O89" s="2"/>
      <c r="P89" s="2"/>
    </row>
    <row r="90" spans="2:16" ht="63" x14ac:dyDescent="0.25">
      <c r="B90" s="78" t="s">
        <v>326</v>
      </c>
      <c r="C90" s="11" t="s">
        <v>288</v>
      </c>
      <c r="D90" s="22"/>
      <c r="E90" s="84" t="s">
        <v>327</v>
      </c>
      <c r="F90" s="11"/>
      <c r="G90" s="81">
        <v>14</v>
      </c>
      <c r="H90" s="76">
        <f t="shared" si="1"/>
        <v>14</v>
      </c>
      <c r="I90" s="9"/>
      <c r="J90" s="9"/>
      <c r="K90" s="9"/>
      <c r="L90" s="77">
        <v>44645</v>
      </c>
      <c r="M90" s="2"/>
      <c r="N90" s="2"/>
      <c r="O90" s="2"/>
      <c r="P90" s="2"/>
    </row>
    <row r="91" spans="2:16" ht="63" x14ac:dyDescent="0.25">
      <c r="B91" s="78" t="s">
        <v>328</v>
      </c>
      <c r="C91" s="11" t="s">
        <v>288</v>
      </c>
      <c r="D91" s="22"/>
      <c r="E91" s="84" t="s">
        <v>329</v>
      </c>
      <c r="F91" s="11"/>
      <c r="G91" s="81">
        <v>18</v>
      </c>
      <c r="H91" s="76">
        <f t="shared" si="1"/>
        <v>18</v>
      </c>
      <c r="I91" s="9"/>
      <c r="J91" s="9"/>
      <c r="K91" s="9"/>
      <c r="L91" s="77">
        <v>44645</v>
      </c>
      <c r="M91" s="2"/>
      <c r="N91" s="2"/>
      <c r="O91" s="2"/>
      <c r="P91" s="2"/>
    </row>
    <row r="92" spans="2:16" ht="78.75" x14ac:dyDescent="0.25">
      <c r="B92" s="78" t="s">
        <v>330</v>
      </c>
      <c r="C92" s="11" t="s">
        <v>288</v>
      </c>
      <c r="D92" s="22"/>
      <c r="E92" s="80" t="s">
        <v>331</v>
      </c>
      <c r="F92" s="11"/>
      <c r="G92" s="81">
        <v>5.5</v>
      </c>
      <c r="H92" s="76">
        <f t="shared" si="1"/>
        <v>5.5</v>
      </c>
      <c r="I92" s="9"/>
      <c r="J92" s="9"/>
      <c r="K92" s="9"/>
      <c r="L92" s="77">
        <v>44743</v>
      </c>
      <c r="M92" s="2"/>
      <c r="N92" s="2"/>
      <c r="O92" s="2"/>
      <c r="P92" s="2"/>
    </row>
    <row r="93" spans="2:16" ht="63" x14ac:dyDescent="0.25">
      <c r="B93" s="78" t="s">
        <v>332</v>
      </c>
      <c r="C93" s="11" t="s">
        <v>288</v>
      </c>
      <c r="D93" s="22"/>
      <c r="E93" s="80" t="s">
        <v>333</v>
      </c>
      <c r="F93" s="11"/>
      <c r="G93" s="81">
        <v>17.085000000000001</v>
      </c>
      <c r="H93" s="76">
        <f t="shared" si="1"/>
        <v>17.085000000000001</v>
      </c>
      <c r="I93" s="9"/>
      <c r="J93" s="9"/>
      <c r="K93" s="9"/>
      <c r="L93" s="77">
        <v>44596</v>
      </c>
      <c r="M93" s="2"/>
      <c r="N93" s="2"/>
      <c r="O93" s="2"/>
      <c r="P93" s="2"/>
    </row>
    <row r="94" spans="2:16" ht="63" x14ac:dyDescent="0.25">
      <c r="B94" s="78" t="s">
        <v>334</v>
      </c>
      <c r="C94" s="11" t="s">
        <v>288</v>
      </c>
      <c r="D94" s="22"/>
      <c r="E94" s="82" t="s">
        <v>335</v>
      </c>
      <c r="F94" s="11"/>
      <c r="G94" s="81">
        <v>7.0865</v>
      </c>
      <c r="H94" s="76">
        <f t="shared" si="1"/>
        <v>7.0865</v>
      </c>
      <c r="I94" s="9"/>
      <c r="J94" s="9"/>
      <c r="K94" s="9"/>
      <c r="L94" s="77">
        <v>44645</v>
      </c>
      <c r="M94" s="2"/>
      <c r="N94" s="2"/>
      <c r="O94" s="2"/>
      <c r="P94" s="2"/>
    </row>
    <row r="95" spans="2:16" ht="63" x14ac:dyDescent="0.25">
      <c r="B95" s="78" t="s">
        <v>336</v>
      </c>
      <c r="C95" s="11" t="s">
        <v>288</v>
      </c>
      <c r="D95" s="22"/>
      <c r="E95" s="85" t="s">
        <v>337</v>
      </c>
      <c r="F95" s="11"/>
      <c r="G95" s="81">
        <v>49.947499999999998</v>
      </c>
      <c r="H95" s="76">
        <f t="shared" si="1"/>
        <v>49.947499999999998</v>
      </c>
      <c r="I95" s="9"/>
      <c r="J95" s="9"/>
      <c r="K95" s="9"/>
      <c r="L95" s="77">
        <v>44645</v>
      </c>
      <c r="M95" s="2"/>
      <c r="N95" s="2"/>
      <c r="O95" s="2"/>
      <c r="P95" s="2"/>
    </row>
    <row r="96" spans="2:16" ht="63" x14ac:dyDescent="0.25">
      <c r="B96" s="78" t="s">
        <v>338</v>
      </c>
      <c r="C96" s="11" t="s">
        <v>288</v>
      </c>
      <c r="D96" s="22"/>
      <c r="E96" s="82" t="s">
        <v>339</v>
      </c>
      <c r="F96" s="11"/>
      <c r="G96" s="81">
        <v>38.9</v>
      </c>
      <c r="H96" s="76">
        <f t="shared" si="1"/>
        <v>38.9</v>
      </c>
      <c r="I96" s="9"/>
      <c r="J96" s="9"/>
      <c r="K96" s="9"/>
      <c r="L96" s="77">
        <v>44743</v>
      </c>
      <c r="M96" s="2"/>
      <c r="N96" s="2"/>
      <c r="O96" s="2"/>
      <c r="P96" s="2"/>
    </row>
    <row r="97" spans="2:16" ht="63" x14ac:dyDescent="0.25">
      <c r="B97" s="78" t="s">
        <v>340</v>
      </c>
      <c r="C97" s="11" t="s">
        <v>288</v>
      </c>
      <c r="D97" s="22"/>
      <c r="E97" s="85" t="s">
        <v>341</v>
      </c>
      <c r="F97" s="9"/>
      <c r="G97" s="81">
        <v>27.85</v>
      </c>
      <c r="H97" s="76">
        <f t="shared" si="1"/>
        <v>27.85</v>
      </c>
      <c r="I97" s="9"/>
      <c r="J97" s="9"/>
      <c r="K97" s="9"/>
      <c r="L97" s="77">
        <v>44645</v>
      </c>
      <c r="M97" s="2"/>
      <c r="N97" s="2"/>
      <c r="O97" s="2"/>
      <c r="P97" s="2"/>
    </row>
    <row r="98" spans="2:16" ht="78.75" x14ac:dyDescent="0.25">
      <c r="B98" s="78" t="s">
        <v>342</v>
      </c>
      <c r="C98" s="11" t="s">
        <v>288</v>
      </c>
      <c r="D98" s="22"/>
      <c r="E98" s="85" t="s">
        <v>343</v>
      </c>
      <c r="F98" s="9"/>
      <c r="G98" s="81">
        <v>7.85</v>
      </c>
      <c r="H98" s="76">
        <f t="shared" si="1"/>
        <v>7.85</v>
      </c>
      <c r="I98" s="9"/>
      <c r="J98" s="9"/>
      <c r="K98" s="9"/>
      <c r="L98" s="77">
        <v>44645</v>
      </c>
      <c r="M98" s="2"/>
      <c r="N98" s="2"/>
      <c r="O98" s="2"/>
      <c r="P98" s="2"/>
    </row>
    <row r="99" spans="2:16" ht="78.75" x14ac:dyDescent="0.25">
      <c r="B99" s="78" t="s">
        <v>344</v>
      </c>
      <c r="C99" s="11" t="s">
        <v>288</v>
      </c>
      <c r="D99" s="22"/>
      <c r="E99" s="85" t="s">
        <v>345</v>
      </c>
      <c r="F99" s="9"/>
      <c r="G99" s="81">
        <v>150</v>
      </c>
      <c r="H99" s="76">
        <f t="shared" si="1"/>
        <v>150</v>
      </c>
      <c r="I99" s="9"/>
      <c r="J99" s="9"/>
      <c r="K99" s="9"/>
      <c r="L99" s="77">
        <v>44645</v>
      </c>
      <c r="M99" s="2"/>
      <c r="N99" s="2"/>
      <c r="O99" s="2"/>
      <c r="P99" s="2"/>
    </row>
    <row r="100" spans="2:16" ht="63" x14ac:dyDescent="0.25">
      <c r="B100" s="78" t="s">
        <v>346</v>
      </c>
      <c r="C100" s="11" t="s">
        <v>288</v>
      </c>
      <c r="D100" s="22"/>
      <c r="E100" s="86" t="s">
        <v>347</v>
      </c>
      <c r="F100" s="22"/>
      <c r="G100" s="81">
        <v>80</v>
      </c>
      <c r="H100" s="76">
        <f t="shared" si="1"/>
        <v>80</v>
      </c>
      <c r="I100" s="22"/>
      <c r="J100" s="22"/>
      <c r="K100" s="22"/>
      <c r="L100" s="77">
        <v>44645</v>
      </c>
      <c r="M100" s="2"/>
      <c r="N100" s="2"/>
      <c r="O100" s="2"/>
      <c r="P100" s="2"/>
    </row>
    <row r="101" spans="2:16" ht="63" x14ac:dyDescent="0.25">
      <c r="B101" s="78" t="s">
        <v>348</v>
      </c>
      <c r="C101" s="11" t="s">
        <v>288</v>
      </c>
      <c r="D101" s="22"/>
      <c r="E101" s="19" t="s">
        <v>349</v>
      </c>
      <c r="F101" s="22"/>
      <c r="G101" s="87">
        <v>50.015000000000001</v>
      </c>
      <c r="H101" s="76">
        <f t="shared" si="1"/>
        <v>50.015000000000001</v>
      </c>
      <c r="I101" s="22"/>
      <c r="J101" s="22"/>
      <c r="K101" s="22"/>
      <c r="L101" s="77">
        <v>44652</v>
      </c>
      <c r="M101" s="2"/>
      <c r="N101" s="2"/>
      <c r="O101" s="2"/>
      <c r="P101" s="2"/>
    </row>
    <row r="102" spans="2:16" ht="63" x14ac:dyDescent="0.25">
      <c r="B102" s="78" t="s">
        <v>350</v>
      </c>
      <c r="C102" s="11" t="s">
        <v>288</v>
      </c>
      <c r="D102" s="22"/>
      <c r="E102" s="80" t="s">
        <v>351</v>
      </c>
      <c r="F102" s="22"/>
      <c r="G102" s="81">
        <v>150.17599999999999</v>
      </c>
      <c r="H102" s="76">
        <f t="shared" si="1"/>
        <v>150.17599999999999</v>
      </c>
      <c r="I102" s="22"/>
      <c r="J102" s="22"/>
      <c r="K102" s="22"/>
      <c r="L102" s="77">
        <v>44652</v>
      </c>
      <c r="M102" s="2"/>
      <c r="N102" s="2"/>
      <c r="O102" s="2"/>
      <c r="P102" s="2"/>
    </row>
    <row r="103" spans="2:16" ht="63" x14ac:dyDescent="0.25">
      <c r="B103" s="78" t="s">
        <v>352</v>
      </c>
      <c r="C103" s="11" t="s">
        <v>288</v>
      </c>
      <c r="D103" s="22"/>
      <c r="E103" s="80" t="s">
        <v>353</v>
      </c>
      <c r="F103" s="22"/>
      <c r="G103" s="81">
        <v>34.46</v>
      </c>
      <c r="H103" s="76">
        <f t="shared" si="1"/>
        <v>34.46</v>
      </c>
      <c r="I103" s="22"/>
      <c r="J103" s="22"/>
      <c r="K103" s="22"/>
      <c r="L103" s="77">
        <v>44652</v>
      </c>
      <c r="M103" s="2"/>
      <c r="N103" s="2"/>
      <c r="O103" s="2"/>
      <c r="P103" s="2"/>
    </row>
    <row r="104" spans="2:16" ht="94.5" x14ac:dyDescent="0.25">
      <c r="B104" s="78" t="s">
        <v>354</v>
      </c>
      <c r="C104" s="11" t="s">
        <v>288</v>
      </c>
      <c r="D104" s="22"/>
      <c r="E104" s="80" t="s">
        <v>355</v>
      </c>
      <c r="F104" s="22"/>
      <c r="G104" s="81">
        <v>531.29999999999995</v>
      </c>
      <c r="H104" s="76">
        <f t="shared" si="1"/>
        <v>531.29999999999995</v>
      </c>
      <c r="I104" s="22"/>
      <c r="J104" s="22"/>
      <c r="K104" s="22"/>
      <c r="L104" s="77">
        <v>44595</v>
      </c>
      <c r="M104" s="2"/>
      <c r="N104" s="2"/>
      <c r="O104" s="2"/>
      <c r="P104" s="2"/>
    </row>
    <row r="105" spans="2:16" ht="63" x14ac:dyDescent="0.25">
      <c r="B105" s="78" t="s">
        <v>354</v>
      </c>
      <c r="C105" s="11" t="s">
        <v>288</v>
      </c>
      <c r="D105" s="22"/>
      <c r="E105" s="80" t="s">
        <v>356</v>
      </c>
      <c r="F105" s="22"/>
      <c r="G105" s="81">
        <v>145.625</v>
      </c>
      <c r="H105" s="76">
        <f t="shared" si="1"/>
        <v>145.625</v>
      </c>
      <c r="I105" s="22"/>
      <c r="J105" s="22"/>
      <c r="K105" s="22"/>
      <c r="L105" s="77">
        <v>44645</v>
      </c>
      <c r="M105" s="2"/>
      <c r="N105" s="2"/>
      <c r="O105" s="2"/>
      <c r="P105" s="2"/>
    </row>
    <row r="106" spans="2:16" ht="63" x14ac:dyDescent="0.25">
      <c r="B106" s="78" t="s">
        <v>357</v>
      </c>
      <c r="C106" s="11" t="s">
        <v>288</v>
      </c>
      <c r="D106" s="22"/>
      <c r="E106" s="80" t="s">
        <v>358</v>
      </c>
      <c r="F106" s="22"/>
      <c r="G106" s="81">
        <v>160</v>
      </c>
      <c r="H106" s="76">
        <f t="shared" si="1"/>
        <v>160</v>
      </c>
      <c r="I106" s="22"/>
      <c r="J106" s="22"/>
      <c r="K106" s="22"/>
      <c r="L106" s="77">
        <v>44645</v>
      </c>
      <c r="M106" s="2"/>
      <c r="N106" s="2"/>
      <c r="O106" s="2"/>
      <c r="P106" s="2"/>
    </row>
    <row r="107" spans="2:16" ht="78.75" x14ac:dyDescent="0.25">
      <c r="B107" s="78" t="s">
        <v>359</v>
      </c>
      <c r="C107" s="11" t="s">
        <v>288</v>
      </c>
      <c r="D107" s="22"/>
      <c r="E107" s="85" t="s">
        <v>360</v>
      </c>
      <c r="F107" s="22"/>
      <c r="G107" s="81">
        <v>50</v>
      </c>
      <c r="H107" s="76">
        <f t="shared" si="1"/>
        <v>50</v>
      </c>
      <c r="I107" s="22"/>
      <c r="J107" s="22"/>
      <c r="K107" s="22"/>
      <c r="L107" s="77">
        <v>44645</v>
      </c>
      <c r="M107" s="2"/>
      <c r="N107" s="2"/>
      <c r="O107" s="2"/>
      <c r="P107" s="2"/>
    </row>
    <row r="108" spans="2:16" ht="126" x14ac:dyDescent="0.25">
      <c r="B108" s="78" t="s">
        <v>359</v>
      </c>
      <c r="C108" s="11" t="s">
        <v>288</v>
      </c>
      <c r="D108" s="22"/>
      <c r="E108" s="88" t="s">
        <v>361</v>
      </c>
      <c r="F108" s="22"/>
      <c r="G108" s="81">
        <v>120</v>
      </c>
      <c r="H108" s="76">
        <f t="shared" si="1"/>
        <v>120</v>
      </c>
      <c r="I108" s="22"/>
      <c r="J108" s="22"/>
      <c r="K108" s="22"/>
      <c r="L108" s="77">
        <v>44645</v>
      </c>
      <c r="M108" s="2"/>
      <c r="N108" s="2"/>
      <c r="O108" s="2"/>
      <c r="P108" s="2"/>
    </row>
    <row r="109" spans="2:16" ht="78.75" x14ac:dyDescent="0.25">
      <c r="B109" s="78" t="s">
        <v>362</v>
      </c>
      <c r="C109" s="11" t="s">
        <v>288</v>
      </c>
      <c r="D109" s="22"/>
      <c r="E109" s="89" t="s">
        <v>363</v>
      </c>
      <c r="F109" s="22"/>
      <c r="G109" s="81">
        <v>75</v>
      </c>
      <c r="H109" s="76">
        <f t="shared" si="1"/>
        <v>75</v>
      </c>
      <c r="I109" s="22"/>
      <c r="J109" s="22"/>
      <c r="K109" s="22"/>
      <c r="L109" s="77">
        <v>44652</v>
      </c>
      <c r="M109" s="2"/>
      <c r="N109" s="2"/>
      <c r="O109" s="2"/>
      <c r="P109" s="2"/>
    </row>
    <row r="110" spans="2:16" ht="63" x14ac:dyDescent="0.25">
      <c r="B110" s="78" t="s">
        <v>364</v>
      </c>
      <c r="C110" s="11" t="s">
        <v>288</v>
      </c>
      <c r="D110" s="22"/>
      <c r="E110" s="88" t="s">
        <v>365</v>
      </c>
      <c r="F110" s="22"/>
      <c r="G110" s="81">
        <v>90</v>
      </c>
      <c r="H110" s="76">
        <f t="shared" si="1"/>
        <v>90</v>
      </c>
      <c r="I110" s="22"/>
      <c r="J110" s="22"/>
      <c r="K110" s="22"/>
      <c r="L110" s="77">
        <v>44652</v>
      </c>
      <c r="M110" s="2"/>
      <c r="N110" s="2"/>
      <c r="O110" s="2"/>
      <c r="P110" s="2"/>
    </row>
    <row r="111" spans="2:16" ht="63" x14ac:dyDescent="0.25">
      <c r="B111" s="78" t="s">
        <v>366</v>
      </c>
      <c r="C111" s="11" t="s">
        <v>288</v>
      </c>
      <c r="D111" s="22"/>
      <c r="E111" s="88" t="s">
        <v>367</v>
      </c>
      <c r="F111" s="22"/>
      <c r="G111" s="81">
        <v>60</v>
      </c>
      <c r="H111" s="76">
        <f t="shared" si="1"/>
        <v>60</v>
      </c>
      <c r="I111" s="22"/>
      <c r="J111" s="22"/>
      <c r="K111" s="22"/>
      <c r="L111" s="77">
        <v>44652</v>
      </c>
      <c r="M111" s="2"/>
      <c r="N111" s="2"/>
      <c r="O111" s="2"/>
      <c r="P111" s="2"/>
    </row>
    <row r="112" spans="2:16" ht="204.75" x14ac:dyDescent="0.25">
      <c r="B112" s="78" t="s">
        <v>368</v>
      </c>
      <c r="C112" s="11" t="s">
        <v>288</v>
      </c>
      <c r="D112" s="22"/>
      <c r="E112" s="90" t="s">
        <v>369</v>
      </c>
      <c r="F112" s="22"/>
      <c r="G112" s="81">
        <v>30</v>
      </c>
      <c r="H112" s="76">
        <f t="shared" si="1"/>
        <v>30</v>
      </c>
      <c r="I112" s="22"/>
      <c r="J112" s="22"/>
      <c r="K112" s="22"/>
      <c r="L112" s="77">
        <v>44652</v>
      </c>
      <c r="M112" s="2"/>
      <c r="N112" s="2"/>
      <c r="O112" s="2"/>
      <c r="P112" s="2"/>
    </row>
    <row r="113" spans="2:16" ht="63" x14ac:dyDescent="0.25">
      <c r="B113" s="78" t="s">
        <v>370</v>
      </c>
      <c r="C113" s="11" t="s">
        <v>288</v>
      </c>
      <c r="D113" s="22"/>
      <c r="E113" s="91" t="s">
        <v>371</v>
      </c>
      <c r="F113" s="22"/>
      <c r="G113" s="81">
        <v>30</v>
      </c>
      <c r="H113" s="76">
        <f t="shared" si="1"/>
        <v>30</v>
      </c>
      <c r="I113" s="22"/>
      <c r="J113" s="22"/>
      <c r="K113" s="22"/>
      <c r="L113" s="77">
        <v>44652</v>
      </c>
      <c r="M113" s="2"/>
      <c r="N113" s="2"/>
      <c r="O113" s="2"/>
      <c r="P113" s="2"/>
    </row>
    <row r="114" spans="2:16" ht="63" x14ac:dyDescent="0.25">
      <c r="B114" s="78" t="s">
        <v>372</v>
      </c>
      <c r="C114" s="11" t="s">
        <v>288</v>
      </c>
      <c r="D114" s="22"/>
      <c r="E114" s="93" t="s">
        <v>373</v>
      </c>
      <c r="F114" s="95"/>
      <c r="G114" s="81">
        <v>401.36500000000001</v>
      </c>
      <c r="H114" s="76">
        <f t="shared" si="1"/>
        <v>401.36500000000001</v>
      </c>
      <c r="I114" s="22"/>
      <c r="J114" s="22"/>
      <c r="K114" s="22"/>
      <c r="L114" s="77">
        <v>44652</v>
      </c>
      <c r="M114" s="2"/>
      <c r="N114" s="2"/>
      <c r="O114" s="2"/>
      <c r="P114" s="2"/>
    </row>
    <row r="115" spans="2:16" ht="63" x14ac:dyDescent="0.25">
      <c r="B115" s="78" t="s">
        <v>374</v>
      </c>
      <c r="C115" s="11" t="s">
        <v>288</v>
      </c>
      <c r="D115" s="22"/>
      <c r="E115" s="80" t="s">
        <v>375</v>
      </c>
      <c r="F115" s="22"/>
      <c r="G115" s="87">
        <v>240</v>
      </c>
      <c r="H115" s="76">
        <f t="shared" si="1"/>
        <v>240</v>
      </c>
      <c r="I115" s="22"/>
      <c r="J115" s="22"/>
      <c r="K115" s="22"/>
      <c r="L115" s="77">
        <v>44743</v>
      </c>
      <c r="M115" s="2"/>
      <c r="N115" s="2"/>
      <c r="O115" s="2"/>
      <c r="P115" s="2"/>
    </row>
    <row r="116" spans="2:16" ht="63" x14ac:dyDescent="0.25">
      <c r="B116" s="78" t="s">
        <v>376</v>
      </c>
      <c r="C116" s="11" t="s">
        <v>288</v>
      </c>
      <c r="D116" s="22"/>
      <c r="E116" s="80" t="s">
        <v>115</v>
      </c>
      <c r="F116" s="22"/>
      <c r="G116" s="87">
        <v>42</v>
      </c>
      <c r="H116" s="76">
        <f t="shared" si="1"/>
        <v>42</v>
      </c>
      <c r="I116" s="22"/>
      <c r="J116" s="22"/>
      <c r="K116" s="22"/>
      <c r="L116" s="77">
        <v>44743</v>
      </c>
      <c r="M116" s="2"/>
      <c r="N116" s="2"/>
      <c r="O116" s="2"/>
      <c r="P116" s="2"/>
    </row>
    <row r="117" spans="2:16" ht="63" x14ac:dyDescent="0.25">
      <c r="B117" s="78" t="s">
        <v>377</v>
      </c>
      <c r="C117" s="11" t="s">
        <v>288</v>
      </c>
      <c r="D117" s="22"/>
      <c r="E117" s="80" t="s">
        <v>312</v>
      </c>
      <c r="F117" s="22"/>
      <c r="G117" s="87">
        <v>42</v>
      </c>
      <c r="H117" s="76">
        <f t="shared" si="1"/>
        <v>42</v>
      </c>
      <c r="I117" s="22"/>
      <c r="J117" s="22"/>
      <c r="K117" s="22"/>
      <c r="L117" s="77">
        <v>44743</v>
      </c>
      <c r="M117" s="2"/>
      <c r="N117" s="2"/>
      <c r="O117" s="2"/>
      <c r="P117" s="2"/>
    </row>
    <row r="118" spans="2:16" ht="78.75" x14ac:dyDescent="0.25">
      <c r="B118" s="78" t="s">
        <v>378</v>
      </c>
      <c r="C118" s="11" t="s">
        <v>288</v>
      </c>
      <c r="D118" s="22"/>
      <c r="E118" s="80" t="s">
        <v>263</v>
      </c>
      <c r="F118" s="22"/>
      <c r="G118" s="87">
        <v>150</v>
      </c>
      <c r="H118" s="76">
        <f t="shared" si="1"/>
        <v>150</v>
      </c>
      <c r="I118" s="22"/>
      <c r="J118" s="22"/>
      <c r="K118" s="22"/>
      <c r="L118" s="77">
        <v>44743</v>
      </c>
      <c r="M118" s="2"/>
      <c r="N118" s="2"/>
      <c r="O118" s="2"/>
      <c r="P118" s="2"/>
    </row>
    <row r="119" spans="2:16" ht="78.75" x14ac:dyDescent="0.25">
      <c r="B119" s="78" t="s">
        <v>379</v>
      </c>
      <c r="C119" s="11" t="s">
        <v>288</v>
      </c>
      <c r="D119" s="22"/>
      <c r="E119" s="80" t="s">
        <v>345</v>
      </c>
      <c r="F119" s="22"/>
      <c r="G119" s="87">
        <v>150</v>
      </c>
      <c r="H119" s="76">
        <f t="shared" si="1"/>
        <v>150</v>
      </c>
      <c r="I119" s="22"/>
      <c r="J119" s="22"/>
      <c r="K119" s="22"/>
      <c r="L119" s="77">
        <v>44743</v>
      </c>
      <c r="M119" s="2"/>
      <c r="N119" s="2"/>
      <c r="O119" s="2"/>
      <c r="P119" s="2"/>
    </row>
    <row r="120" spans="2:16" ht="63" x14ac:dyDescent="0.25">
      <c r="B120" s="78" t="s">
        <v>380</v>
      </c>
      <c r="C120" s="11" t="s">
        <v>288</v>
      </c>
      <c r="D120" s="22"/>
      <c r="E120" s="80" t="s">
        <v>381</v>
      </c>
      <c r="F120" s="22"/>
      <c r="G120" s="76">
        <v>495.82</v>
      </c>
      <c r="H120" s="76">
        <f t="shared" si="1"/>
        <v>495.82</v>
      </c>
      <c r="I120" s="22"/>
      <c r="J120" s="22"/>
      <c r="K120" s="22"/>
      <c r="L120" s="77">
        <v>44743</v>
      </c>
      <c r="M120" s="2"/>
      <c r="N120" s="2"/>
      <c r="O120" s="2"/>
      <c r="P120" s="2"/>
    </row>
    <row r="121" spans="2:16" ht="63" x14ac:dyDescent="0.25">
      <c r="B121" s="78" t="s">
        <v>382</v>
      </c>
      <c r="C121" s="11" t="s">
        <v>288</v>
      </c>
      <c r="D121" s="22"/>
      <c r="E121" s="93" t="s">
        <v>383</v>
      </c>
      <c r="F121" s="9"/>
      <c r="G121" s="76">
        <v>1904.18</v>
      </c>
      <c r="H121" s="76">
        <f t="shared" si="1"/>
        <v>1904.18</v>
      </c>
      <c r="I121" s="22"/>
      <c r="J121" s="22"/>
      <c r="K121" s="22"/>
      <c r="L121" s="77">
        <v>44713</v>
      </c>
      <c r="M121" s="2"/>
      <c r="N121" s="2"/>
      <c r="O121" s="2"/>
      <c r="P121" s="2"/>
    </row>
    <row r="122" spans="2:16" ht="63" x14ac:dyDescent="0.25">
      <c r="B122" s="78" t="s">
        <v>384</v>
      </c>
      <c r="C122" s="11" t="s">
        <v>288</v>
      </c>
      <c r="D122" s="22"/>
      <c r="E122" s="80" t="s">
        <v>358</v>
      </c>
      <c r="F122" s="9"/>
      <c r="G122" s="76">
        <v>350</v>
      </c>
      <c r="H122" s="76">
        <f t="shared" si="1"/>
        <v>350</v>
      </c>
      <c r="I122" s="22"/>
      <c r="J122" s="22"/>
      <c r="K122" s="22"/>
      <c r="L122" s="77">
        <v>44713</v>
      </c>
      <c r="M122" s="2"/>
      <c r="N122" s="2"/>
      <c r="O122" s="2"/>
      <c r="P122" s="2"/>
    </row>
    <row r="123" spans="2:16" ht="78.75" x14ac:dyDescent="0.25">
      <c r="B123" s="78" t="s">
        <v>385</v>
      </c>
      <c r="C123" s="11" t="s">
        <v>288</v>
      </c>
      <c r="D123" s="22"/>
      <c r="E123" s="88" t="s">
        <v>386</v>
      </c>
      <c r="F123" s="9"/>
      <c r="G123" s="76">
        <v>270</v>
      </c>
      <c r="H123" s="76">
        <f t="shared" si="1"/>
        <v>270</v>
      </c>
      <c r="I123" s="22"/>
      <c r="J123" s="22"/>
      <c r="K123" s="22"/>
      <c r="L123" s="77">
        <v>44713</v>
      </c>
      <c r="M123" s="2"/>
      <c r="N123" s="2"/>
      <c r="O123" s="2"/>
      <c r="P123" s="2"/>
    </row>
    <row r="124" spans="2:16" ht="78.75" x14ac:dyDescent="0.25">
      <c r="B124" s="78" t="s">
        <v>387</v>
      </c>
      <c r="C124" s="11" t="s">
        <v>288</v>
      </c>
      <c r="D124" s="22"/>
      <c r="E124" s="85" t="s">
        <v>360</v>
      </c>
      <c r="F124" s="9"/>
      <c r="G124" s="76">
        <v>220</v>
      </c>
      <c r="H124" s="76">
        <f t="shared" si="1"/>
        <v>220</v>
      </c>
      <c r="I124" s="22"/>
      <c r="J124" s="22"/>
      <c r="K124" s="22"/>
      <c r="L124" s="77">
        <v>44713</v>
      </c>
      <c r="M124" s="2"/>
      <c r="N124" s="2"/>
      <c r="O124" s="2"/>
      <c r="P124" s="2"/>
    </row>
    <row r="125" spans="2:16" ht="126" x14ac:dyDescent="0.25">
      <c r="B125" s="78" t="s">
        <v>388</v>
      </c>
      <c r="C125" s="11" t="s">
        <v>288</v>
      </c>
      <c r="D125" s="22"/>
      <c r="E125" s="88" t="s">
        <v>361</v>
      </c>
      <c r="F125" s="9"/>
      <c r="G125" s="76">
        <v>600</v>
      </c>
      <c r="H125" s="76">
        <f t="shared" si="1"/>
        <v>600</v>
      </c>
      <c r="I125" s="22"/>
      <c r="J125" s="22"/>
      <c r="K125" s="22"/>
      <c r="L125" s="77">
        <v>44713</v>
      </c>
      <c r="M125" s="2"/>
      <c r="N125" s="2"/>
      <c r="O125" s="2"/>
      <c r="P125" s="2"/>
    </row>
    <row r="126" spans="2:16" ht="78.75" x14ac:dyDescent="0.25">
      <c r="B126" s="78" t="s">
        <v>389</v>
      </c>
      <c r="C126" s="11" t="s">
        <v>288</v>
      </c>
      <c r="D126" s="22"/>
      <c r="E126" s="85" t="s">
        <v>363</v>
      </c>
      <c r="F126" s="9"/>
      <c r="G126" s="76">
        <v>240</v>
      </c>
      <c r="H126" s="76">
        <f t="shared" si="1"/>
        <v>240</v>
      </c>
      <c r="I126" s="22"/>
      <c r="J126" s="22"/>
      <c r="K126" s="22"/>
      <c r="L126" s="77">
        <v>44713</v>
      </c>
      <c r="M126" s="2"/>
      <c r="N126" s="2"/>
      <c r="O126" s="2"/>
      <c r="P126" s="2"/>
    </row>
    <row r="127" spans="2:16" ht="63" x14ac:dyDescent="0.25">
      <c r="B127" s="78" t="s">
        <v>390</v>
      </c>
      <c r="C127" s="11" t="s">
        <v>288</v>
      </c>
      <c r="D127" s="22"/>
      <c r="E127" s="88" t="s">
        <v>365</v>
      </c>
      <c r="F127" s="9"/>
      <c r="G127" s="76">
        <v>260</v>
      </c>
      <c r="H127" s="76">
        <f t="shared" si="1"/>
        <v>260</v>
      </c>
      <c r="I127" s="22"/>
      <c r="J127" s="22"/>
      <c r="K127" s="22"/>
      <c r="L127" s="77">
        <v>44645</v>
      </c>
      <c r="M127" s="2"/>
      <c r="N127" s="2"/>
      <c r="O127" s="2"/>
      <c r="P127" s="2"/>
    </row>
    <row r="128" spans="2:16" ht="63" x14ac:dyDescent="0.25">
      <c r="B128" s="78" t="s">
        <v>391</v>
      </c>
      <c r="C128" s="11" t="s">
        <v>288</v>
      </c>
      <c r="D128" s="22"/>
      <c r="E128" s="88" t="s">
        <v>367</v>
      </c>
      <c r="F128" s="9"/>
      <c r="G128" s="76">
        <v>200</v>
      </c>
      <c r="H128" s="76">
        <f t="shared" si="1"/>
        <v>200</v>
      </c>
      <c r="I128" s="22"/>
      <c r="J128" s="22"/>
      <c r="K128" s="22"/>
      <c r="L128" s="77">
        <v>44713</v>
      </c>
      <c r="M128" s="2"/>
      <c r="N128" s="2"/>
      <c r="O128" s="2"/>
      <c r="P128" s="2"/>
    </row>
    <row r="129" spans="2:16" ht="204.75" x14ac:dyDescent="0.25">
      <c r="B129" s="78" t="s">
        <v>392</v>
      </c>
      <c r="C129" s="11" t="s">
        <v>288</v>
      </c>
      <c r="D129" s="22"/>
      <c r="E129" s="90" t="s">
        <v>369</v>
      </c>
      <c r="F129" s="9"/>
      <c r="G129" s="76">
        <v>200</v>
      </c>
      <c r="H129" s="76">
        <f t="shared" si="1"/>
        <v>200</v>
      </c>
      <c r="I129" s="22"/>
      <c r="J129" s="22"/>
      <c r="K129" s="22"/>
      <c r="L129" s="77">
        <v>44713</v>
      </c>
      <c r="M129" s="2"/>
      <c r="N129" s="2"/>
      <c r="O129" s="2"/>
      <c r="P129" s="2"/>
    </row>
    <row r="130" spans="2:16" ht="63" x14ac:dyDescent="0.25">
      <c r="B130" s="78" t="s">
        <v>393</v>
      </c>
      <c r="C130" s="11" t="s">
        <v>288</v>
      </c>
      <c r="D130" s="22"/>
      <c r="E130" s="91" t="s">
        <v>371</v>
      </c>
      <c r="F130" s="9"/>
      <c r="G130" s="76">
        <v>60</v>
      </c>
      <c r="H130" s="76">
        <f>G130</f>
        <v>60</v>
      </c>
      <c r="I130" s="22"/>
      <c r="J130" s="22"/>
      <c r="K130" s="22"/>
      <c r="L130" s="77">
        <v>44713</v>
      </c>
      <c r="M130" s="2"/>
      <c r="N130" s="2"/>
      <c r="O130" s="2"/>
      <c r="P130" s="2"/>
    </row>
    <row r="131" spans="2:16" ht="15.75" x14ac:dyDescent="0.25">
      <c r="B131" s="111" t="s">
        <v>66</v>
      </c>
      <c r="C131" s="114"/>
      <c r="D131" s="114"/>
      <c r="E131" s="112"/>
      <c r="F131" s="22"/>
      <c r="G131" s="22"/>
      <c r="H131" s="22"/>
      <c r="I131" s="22"/>
      <c r="J131" s="22"/>
      <c r="K131" s="22"/>
      <c r="L131" s="22"/>
    </row>
    <row r="132" spans="2:16" ht="63" x14ac:dyDescent="0.25">
      <c r="B132" s="9" t="s">
        <v>287</v>
      </c>
      <c r="C132" s="11" t="s">
        <v>288</v>
      </c>
      <c r="D132" s="9"/>
      <c r="E132" s="11" t="s">
        <v>289</v>
      </c>
      <c r="F132" s="11" t="s">
        <v>290</v>
      </c>
      <c r="G132" s="75">
        <f>100000/1000</f>
        <v>100</v>
      </c>
      <c r="H132" s="76">
        <f t="shared" ref="H132:H190" si="2">G132</f>
        <v>100</v>
      </c>
      <c r="I132" s="9"/>
      <c r="J132" s="9"/>
      <c r="K132" s="9"/>
      <c r="L132" s="77">
        <v>44652</v>
      </c>
    </row>
    <row r="133" spans="2:16" ht="94.5" x14ac:dyDescent="0.25">
      <c r="B133" s="78" t="s">
        <v>291</v>
      </c>
      <c r="C133" s="11" t="s">
        <v>288</v>
      </c>
      <c r="D133" s="22"/>
      <c r="E133" s="11" t="s">
        <v>292</v>
      </c>
      <c r="F133" s="11" t="s">
        <v>290</v>
      </c>
      <c r="G133" s="75">
        <f>16000/1000</f>
        <v>16</v>
      </c>
      <c r="H133" s="76">
        <f t="shared" si="2"/>
        <v>16</v>
      </c>
      <c r="I133" s="9"/>
      <c r="J133" s="9"/>
      <c r="K133" s="9"/>
      <c r="L133" s="77">
        <v>44652</v>
      </c>
    </row>
    <row r="134" spans="2:16" ht="63" x14ac:dyDescent="0.25">
      <c r="B134" s="78" t="s">
        <v>293</v>
      </c>
      <c r="C134" s="11" t="s">
        <v>288</v>
      </c>
      <c r="D134" s="22"/>
      <c r="E134" s="11" t="s">
        <v>294</v>
      </c>
      <c r="F134" s="11" t="s">
        <v>295</v>
      </c>
      <c r="G134" s="94">
        <f>2570271.6/1000</f>
        <v>2570.2716</v>
      </c>
      <c r="H134" s="76">
        <f t="shared" si="2"/>
        <v>2570.2716</v>
      </c>
      <c r="I134" s="9"/>
      <c r="J134" s="9"/>
      <c r="K134" s="9"/>
      <c r="L134" s="77"/>
    </row>
    <row r="135" spans="2:16" ht="63" x14ac:dyDescent="0.25">
      <c r="B135" s="78" t="s">
        <v>296</v>
      </c>
      <c r="C135" s="11" t="s">
        <v>288</v>
      </c>
      <c r="D135" s="22"/>
      <c r="E135" s="11" t="s">
        <v>297</v>
      </c>
      <c r="F135" s="11" t="s">
        <v>290</v>
      </c>
      <c r="G135" s="75">
        <v>54.223999999999997</v>
      </c>
      <c r="H135" s="76">
        <f t="shared" si="2"/>
        <v>54.223999999999997</v>
      </c>
      <c r="I135" s="9"/>
      <c r="J135" s="9"/>
      <c r="K135" s="9"/>
      <c r="L135" s="77">
        <v>44588</v>
      </c>
    </row>
    <row r="136" spans="2:16" ht="63" x14ac:dyDescent="0.25">
      <c r="B136" s="78" t="s">
        <v>298</v>
      </c>
      <c r="C136" s="11" t="s">
        <v>288</v>
      </c>
      <c r="D136" s="22"/>
      <c r="E136" s="11" t="s">
        <v>299</v>
      </c>
      <c r="F136" s="11" t="s">
        <v>290</v>
      </c>
      <c r="G136" s="75">
        <v>39.401000000000003</v>
      </c>
      <c r="H136" s="76">
        <f t="shared" si="2"/>
        <v>39.401000000000003</v>
      </c>
      <c r="I136" s="9"/>
      <c r="J136" s="9"/>
      <c r="K136" s="9"/>
      <c r="L136" s="77">
        <v>44578</v>
      </c>
    </row>
    <row r="137" spans="2:16" ht="63" x14ac:dyDescent="0.25">
      <c r="B137" s="78" t="s">
        <v>300</v>
      </c>
      <c r="C137" s="11" t="s">
        <v>288</v>
      </c>
      <c r="D137" s="22"/>
      <c r="E137" s="11" t="s">
        <v>301</v>
      </c>
      <c r="F137" s="11" t="s">
        <v>290</v>
      </c>
      <c r="G137" s="75">
        <v>162.24</v>
      </c>
      <c r="H137" s="76">
        <f t="shared" si="2"/>
        <v>162.24</v>
      </c>
      <c r="I137" s="9"/>
      <c r="J137" s="9"/>
      <c r="K137" s="9"/>
      <c r="L137" s="77">
        <v>44578</v>
      </c>
    </row>
    <row r="138" spans="2:16" ht="63" x14ac:dyDescent="0.25">
      <c r="B138" s="78" t="s">
        <v>302</v>
      </c>
      <c r="C138" s="11" t="s">
        <v>288</v>
      </c>
      <c r="D138" s="22"/>
      <c r="E138" s="11" t="s">
        <v>303</v>
      </c>
      <c r="F138" s="11" t="s">
        <v>290</v>
      </c>
      <c r="G138" s="75">
        <v>370.29</v>
      </c>
      <c r="H138" s="76">
        <f t="shared" si="2"/>
        <v>370.29</v>
      </c>
      <c r="I138" s="9"/>
      <c r="J138" s="9"/>
      <c r="K138" s="9"/>
      <c r="L138" s="77">
        <v>44652</v>
      </c>
    </row>
    <row r="139" spans="2:16" ht="63" x14ac:dyDescent="0.25">
      <c r="B139" s="78" t="s">
        <v>304</v>
      </c>
      <c r="C139" s="11" t="s">
        <v>288</v>
      </c>
      <c r="D139" s="22"/>
      <c r="E139" s="11" t="s">
        <v>305</v>
      </c>
      <c r="F139" s="11" t="s">
        <v>290</v>
      </c>
      <c r="G139" s="75">
        <v>600</v>
      </c>
      <c r="H139" s="76">
        <f t="shared" si="2"/>
        <v>600</v>
      </c>
      <c r="I139" s="9"/>
      <c r="J139" s="9"/>
      <c r="K139" s="9"/>
      <c r="L139" s="77">
        <v>44575</v>
      </c>
    </row>
    <row r="140" spans="2:16" ht="63" x14ac:dyDescent="0.25">
      <c r="B140" s="78" t="s">
        <v>306</v>
      </c>
      <c r="C140" s="11" t="s">
        <v>288</v>
      </c>
      <c r="D140" s="22"/>
      <c r="E140" s="11" t="s">
        <v>307</v>
      </c>
      <c r="F140" s="11" t="s">
        <v>290</v>
      </c>
      <c r="G140" s="75">
        <v>7</v>
      </c>
      <c r="H140" s="76">
        <f t="shared" si="2"/>
        <v>7</v>
      </c>
      <c r="I140" s="9"/>
      <c r="J140" s="9"/>
      <c r="K140" s="9"/>
      <c r="L140" s="77">
        <v>44645</v>
      </c>
    </row>
    <row r="141" spans="2:16" ht="63" x14ac:dyDescent="0.25">
      <c r="B141" s="78" t="s">
        <v>308</v>
      </c>
      <c r="C141" s="11" t="s">
        <v>288</v>
      </c>
      <c r="D141" s="22"/>
      <c r="E141" s="80" t="s">
        <v>309</v>
      </c>
      <c r="F141" s="11" t="s">
        <v>290</v>
      </c>
      <c r="G141" s="81">
        <v>39</v>
      </c>
      <c r="H141" s="76">
        <f t="shared" si="2"/>
        <v>39</v>
      </c>
      <c r="I141" s="9"/>
      <c r="J141" s="9"/>
      <c r="K141" s="9"/>
      <c r="L141" s="77">
        <v>44645</v>
      </c>
    </row>
    <row r="142" spans="2:16" ht="63" x14ac:dyDescent="0.25">
      <c r="B142" s="78" t="s">
        <v>310</v>
      </c>
      <c r="C142" s="11" t="s">
        <v>288</v>
      </c>
      <c r="D142" s="22"/>
      <c r="E142" s="80" t="s">
        <v>115</v>
      </c>
      <c r="F142" s="11" t="s">
        <v>290</v>
      </c>
      <c r="G142" s="81">
        <v>42</v>
      </c>
      <c r="H142" s="76">
        <f t="shared" si="2"/>
        <v>42</v>
      </c>
      <c r="I142" s="9"/>
      <c r="J142" s="9"/>
      <c r="K142" s="9"/>
      <c r="L142" s="77">
        <v>44645</v>
      </c>
    </row>
    <row r="143" spans="2:16" ht="63" x14ac:dyDescent="0.25">
      <c r="B143" s="78" t="s">
        <v>311</v>
      </c>
      <c r="C143" s="11" t="s">
        <v>288</v>
      </c>
      <c r="D143" s="22"/>
      <c r="E143" s="80" t="s">
        <v>312</v>
      </c>
      <c r="F143" s="11" t="s">
        <v>290</v>
      </c>
      <c r="G143" s="81">
        <v>49.000999999999998</v>
      </c>
      <c r="H143" s="76">
        <f t="shared" si="2"/>
        <v>49.000999999999998</v>
      </c>
      <c r="I143" s="9"/>
      <c r="J143" s="9"/>
      <c r="K143" s="9"/>
      <c r="L143" s="77">
        <v>44645</v>
      </c>
    </row>
    <row r="144" spans="2:16" ht="63" x14ac:dyDescent="0.25">
      <c r="B144" s="78" t="s">
        <v>313</v>
      </c>
      <c r="C144" s="11" t="s">
        <v>288</v>
      </c>
      <c r="D144" s="22"/>
      <c r="E144" s="80" t="s">
        <v>314</v>
      </c>
      <c r="F144" s="11" t="s">
        <v>290</v>
      </c>
      <c r="G144" s="81">
        <v>14.05</v>
      </c>
      <c r="H144" s="76">
        <f t="shared" si="2"/>
        <v>14.05</v>
      </c>
      <c r="I144" s="9"/>
      <c r="J144" s="9"/>
      <c r="K144" s="9"/>
      <c r="L144" s="77">
        <v>44645</v>
      </c>
    </row>
    <row r="145" spans="2:12" ht="78.75" x14ac:dyDescent="0.25">
      <c r="B145" s="78" t="s">
        <v>315</v>
      </c>
      <c r="C145" s="11" t="s">
        <v>288</v>
      </c>
      <c r="D145" s="22"/>
      <c r="E145" s="80" t="s">
        <v>316</v>
      </c>
      <c r="F145" s="11"/>
      <c r="G145" s="81">
        <v>219.935</v>
      </c>
      <c r="H145" s="76">
        <f t="shared" si="2"/>
        <v>219.935</v>
      </c>
      <c r="I145" s="9"/>
      <c r="J145" s="9"/>
      <c r="K145" s="9"/>
      <c r="L145" s="77">
        <v>44617</v>
      </c>
    </row>
    <row r="146" spans="2:12" ht="94.5" x14ac:dyDescent="0.25">
      <c r="B146" s="78" t="s">
        <v>317</v>
      </c>
      <c r="C146" s="11" t="s">
        <v>288</v>
      </c>
      <c r="D146" s="22"/>
      <c r="E146" s="80" t="s">
        <v>318</v>
      </c>
      <c r="F146" s="11"/>
      <c r="G146" s="81">
        <v>141.745</v>
      </c>
      <c r="H146" s="76">
        <f t="shared" si="2"/>
        <v>141.745</v>
      </c>
      <c r="I146" s="9"/>
      <c r="J146" s="9"/>
      <c r="K146" s="9"/>
      <c r="L146" s="77">
        <v>44774</v>
      </c>
    </row>
    <row r="147" spans="2:12" ht="63" x14ac:dyDescent="0.25">
      <c r="B147" s="78" t="s">
        <v>319</v>
      </c>
      <c r="C147" s="11" t="s">
        <v>288</v>
      </c>
      <c r="D147" s="22"/>
      <c r="E147" s="80" t="s">
        <v>320</v>
      </c>
      <c r="F147" s="11"/>
      <c r="G147" s="81">
        <v>44.81568</v>
      </c>
      <c r="H147" s="76">
        <f t="shared" si="2"/>
        <v>44.81568</v>
      </c>
      <c r="I147" s="9"/>
      <c r="J147" s="9"/>
      <c r="K147" s="9"/>
      <c r="L147" s="77">
        <v>44645</v>
      </c>
    </row>
    <row r="148" spans="2:12" ht="63" x14ac:dyDescent="0.25">
      <c r="B148" s="78" t="s">
        <v>321</v>
      </c>
      <c r="C148" s="11" t="s">
        <v>288</v>
      </c>
      <c r="D148" s="22"/>
      <c r="E148" s="82" t="s">
        <v>322</v>
      </c>
      <c r="F148" s="11"/>
      <c r="G148" s="83">
        <v>481.51799999999997</v>
      </c>
      <c r="H148" s="76">
        <f t="shared" si="2"/>
        <v>481.51799999999997</v>
      </c>
      <c r="I148" s="9"/>
      <c r="J148" s="9"/>
      <c r="K148" s="9"/>
      <c r="L148" s="77">
        <v>44588</v>
      </c>
    </row>
    <row r="149" spans="2:12" ht="63" x14ac:dyDescent="0.25">
      <c r="B149" s="78" t="s">
        <v>323</v>
      </c>
      <c r="C149" s="11" t="s">
        <v>288</v>
      </c>
      <c r="D149" s="22"/>
      <c r="E149" s="82" t="s">
        <v>324</v>
      </c>
      <c r="F149" s="11"/>
      <c r="G149" s="81">
        <v>146.76900000000001</v>
      </c>
      <c r="H149" s="76">
        <f t="shared" si="2"/>
        <v>146.76900000000001</v>
      </c>
      <c r="I149" s="9"/>
      <c r="J149" s="9"/>
      <c r="K149" s="9"/>
      <c r="L149" s="77">
        <v>44645</v>
      </c>
    </row>
    <row r="150" spans="2:12" ht="78.75" x14ac:dyDescent="0.25">
      <c r="B150" s="78" t="s">
        <v>325</v>
      </c>
      <c r="C150" s="11" t="s">
        <v>288</v>
      </c>
      <c r="D150" s="22"/>
      <c r="E150" s="80" t="s">
        <v>263</v>
      </c>
      <c r="F150" s="11"/>
      <c r="G150" s="81">
        <v>196.17500000000001</v>
      </c>
      <c r="H150" s="76">
        <f t="shared" si="2"/>
        <v>196.17500000000001</v>
      </c>
      <c r="I150" s="9"/>
      <c r="J150" s="9"/>
      <c r="K150" s="9"/>
      <c r="L150" s="77">
        <v>44645</v>
      </c>
    </row>
    <row r="151" spans="2:12" ht="63" x14ac:dyDescent="0.25">
      <c r="B151" s="78" t="s">
        <v>326</v>
      </c>
      <c r="C151" s="11" t="s">
        <v>288</v>
      </c>
      <c r="D151" s="22"/>
      <c r="E151" s="84" t="s">
        <v>327</v>
      </c>
      <c r="F151" s="11"/>
      <c r="G151" s="81">
        <v>14</v>
      </c>
      <c r="H151" s="76">
        <f t="shared" si="2"/>
        <v>14</v>
      </c>
      <c r="I151" s="9"/>
      <c r="J151" s="9"/>
      <c r="K151" s="9"/>
      <c r="L151" s="77">
        <v>44645</v>
      </c>
    </row>
    <row r="152" spans="2:12" ht="63" x14ac:dyDescent="0.25">
      <c r="B152" s="78" t="s">
        <v>328</v>
      </c>
      <c r="C152" s="11" t="s">
        <v>288</v>
      </c>
      <c r="D152" s="22"/>
      <c r="E152" s="84" t="s">
        <v>329</v>
      </c>
      <c r="F152" s="11"/>
      <c r="G152" s="81">
        <v>18</v>
      </c>
      <c r="H152" s="76">
        <f t="shared" si="2"/>
        <v>18</v>
      </c>
      <c r="I152" s="9"/>
      <c r="J152" s="9"/>
      <c r="K152" s="9"/>
      <c r="L152" s="77">
        <v>44645</v>
      </c>
    </row>
    <row r="153" spans="2:12" ht="78.75" x14ac:dyDescent="0.25">
      <c r="B153" s="78" t="s">
        <v>330</v>
      </c>
      <c r="C153" s="11" t="s">
        <v>288</v>
      </c>
      <c r="D153" s="22"/>
      <c r="E153" s="80" t="s">
        <v>331</v>
      </c>
      <c r="F153" s="11"/>
      <c r="G153" s="81">
        <v>5.5</v>
      </c>
      <c r="H153" s="76">
        <f t="shared" si="2"/>
        <v>5.5</v>
      </c>
      <c r="I153" s="9"/>
      <c r="J153" s="9"/>
      <c r="K153" s="9"/>
      <c r="L153" s="77">
        <v>44743</v>
      </c>
    </row>
    <row r="154" spans="2:12" ht="63" x14ac:dyDescent="0.25">
      <c r="B154" s="78" t="s">
        <v>332</v>
      </c>
      <c r="C154" s="11" t="s">
        <v>288</v>
      </c>
      <c r="D154" s="22"/>
      <c r="E154" s="80" t="s">
        <v>333</v>
      </c>
      <c r="F154" s="11"/>
      <c r="G154" s="81">
        <v>17.085000000000001</v>
      </c>
      <c r="H154" s="76">
        <f t="shared" si="2"/>
        <v>17.085000000000001</v>
      </c>
      <c r="I154" s="9"/>
      <c r="J154" s="9"/>
      <c r="K154" s="9"/>
      <c r="L154" s="77">
        <v>44596</v>
      </c>
    </row>
    <row r="155" spans="2:12" ht="63" x14ac:dyDescent="0.25">
      <c r="B155" s="78" t="s">
        <v>334</v>
      </c>
      <c r="C155" s="11" t="s">
        <v>288</v>
      </c>
      <c r="D155" s="22"/>
      <c r="E155" s="82" t="s">
        <v>335</v>
      </c>
      <c r="F155" s="11"/>
      <c r="G155" s="81">
        <v>7.0865</v>
      </c>
      <c r="H155" s="76">
        <f t="shared" si="2"/>
        <v>7.0865</v>
      </c>
      <c r="I155" s="9"/>
      <c r="J155" s="9"/>
      <c r="K155" s="9"/>
      <c r="L155" s="77">
        <v>44645</v>
      </c>
    </row>
    <row r="156" spans="2:12" ht="63" x14ac:dyDescent="0.25">
      <c r="B156" s="78" t="s">
        <v>336</v>
      </c>
      <c r="C156" s="11" t="s">
        <v>288</v>
      </c>
      <c r="D156" s="22"/>
      <c r="E156" s="85" t="s">
        <v>337</v>
      </c>
      <c r="F156" s="11"/>
      <c r="G156" s="81">
        <v>49.947499999999998</v>
      </c>
      <c r="H156" s="76">
        <f t="shared" si="2"/>
        <v>49.947499999999998</v>
      </c>
      <c r="I156" s="9"/>
      <c r="J156" s="9"/>
      <c r="K156" s="9"/>
      <c r="L156" s="77">
        <v>44645</v>
      </c>
    </row>
    <row r="157" spans="2:12" ht="63" x14ac:dyDescent="0.25">
      <c r="B157" s="78" t="s">
        <v>338</v>
      </c>
      <c r="C157" s="11" t="s">
        <v>288</v>
      </c>
      <c r="D157" s="22"/>
      <c r="E157" s="82" t="s">
        <v>339</v>
      </c>
      <c r="F157" s="11"/>
      <c r="G157" s="81">
        <v>38.9</v>
      </c>
      <c r="H157" s="76">
        <f t="shared" si="2"/>
        <v>38.9</v>
      </c>
      <c r="I157" s="9"/>
      <c r="J157" s="9"/>
      <c r="K157" s="9"/>
      <c r="L157" s="77">
        <v>44743</v>
      </c>
    </row>
    <row r="158" spans="2:12" ht="63" x14ac:dyDescent="0.25">
      <c r="B158" s="78" t="s">
        <v>340</v>
      </c>
      <c r="C158" s="11" t="s">
        <v>288</v>
      </c>
      <c r="D158" s="22"/>
      <c r="E158" s="85" t="s">
        <v>341</v>
      </c>
      <c r="F158" s="9"/>
      <c r="G158" s="81">
        <v>27.85</v>
      </c>
      <c r="H158" s="76">
        <f t="shared" si="2"/>
        <v>27.85</v>
      </c>
      <c r="I158" s="9"/>
      <c r="J158" s="9"/>
      <c r="K158" s="9"/>
      <c r="L158" s="77">
        <v>44645</v>
      </c>
    </row>
    <row r="159" spans="2:12" ht="78.75" x14ac:dyDescent="0.25">
      <c r="B159" s="78" t="s">
        <v>342</v>
      </c>
      <c r="C159" s="11" t="s">
        <v>288</v>
      </c>
      <c r="D159" s="22"/>
      <c r="E159" s="85" t="s">
        <v>343</v>
      </c>
      <c r="F159" s="9"/>
      <c r="G159" s="81">
        <v>7.85</v>
      </c>
      <c r="H159" s="76">
        <f t="shared" si="2"/>
        <v>7.85</v>
      </c>
      <c r="I159" s="9"/>
      <c r="J159" s="9"/>
      <c r="K159" s="9"/>
      <c r="L159" s="77">
        <v>44645</v>
      </c>
    </row>
    <row r="160" spans="2:12" ht="78.75" x14ac:dyDescent="0.25">
      <c r="B160" s="78" t="s">
        <v>344</v>
      </c>
      <c r="C160" s="11" t="s">
        <v>288</v>
      </c>
      <c r="D160" s="22"/>
      <c r="E160" s="85" t="s">
        <v>345</v>
      </c>
      <c r="F160" s="9"/>
      <c r="G160" s="81">
        <v>150</v>
      </c>
      <c r="H160" s="76">
        <f t="shared" si="2"/>
        <v>150</v>
      </c>
      <c r="I160" s="9"/>
      <c r="J160" s="9"/>
      <c r="K160" s="9"/>
      <c r="L160" s="77">
        <v>44645</v>
      </c>
    </row>
    <row r="161" spans="2:12" ht="63" x14ac:dyDescent="0.25">
      <c r="B161" s="78" t="s">
        <v>346</v>
      </c>
      <c r="C161" s="11" t="s">
        <v>288</v>
      </c>
      <c r="D161" s="22"/>
      <c r="E161" s="86" t="s">
        <v>347</v>
      </c>
      <c r="F161" s="22"/>
      <c r="G161" s="81">
        <v>80</v>
      </c>
      <c r="H161" s="76">
        <f t="shared" si="2"/>
        <v>80</v>
      </c>
      <c r="I161" s="22"/>
      <c r="J161" s="22"/>
      <c r="K161" s="22"/>
      <c r="L161" s="77">
        <v>44645</v>
      </c>
    </row>
    <row r="162" spans="2:12" ht="63" x14ac:dyDescent="0.25">
      <c r="B162" s="78" t="s">
        <v>348</v>
      </c>
      <c r="C162" s="11" t="s">
        <v>288</v>
      </c>
      <c r="D162" s="22"/>
      <c r="E162" s="19" t="s">
        <v>349</v>
      </c>
      <c r="F162" s="22"/>
      <c r="G162" s="87">
        <v>50.015000000000001</v>
      </c>
      <c r="H162" s="76">
        <f t="shared" si="2"/>
        <v>50.015000000000001</v>
      </c>
      <c r="I162" s="22"/>
      <c r="J162" s="22"/>
      <c r="K162" s="22"/>
      <c r="L162" s="77">
        <v>44652</v>
      </c>
    </row>
    <row r="163" spans="2:12" ht="63" x14ac:dyDescent="0.25">
      <c r="B163" s="78" t="s">
        <v>350</v>
      </c>
      <c r="C163" s="11" t="s">
        <v>288</v>
      </c>
      <c r="D163" s="22"/>
      <c r="E163" s="80" t="s">
        <v>351</v>
      </c>
      <c r="F163" s="22"/>
      <c r="G163" s="81">
        <v>150.17599999999999</v>
      </c>
      <c r="H163" s="76">
        <f t="shared" si="2"/>
        <v>150.17599999999999</v>
      </c>
      <c r="I163" s="22"/>
      <c r="J163" s="22"/>
      <c r="K163" s="22"/>
      <c r="L163" s="77">
        <v>44652</v>
      </c>
    </row>
    <row r="164" spans="2:12" ht="63" x14ac:dyDescent="0.25">
      <c r="B164" s="78" t="s">
        <v>352</v>
      </c>
      <c r="C164" s="11" t="s">
        <v>288</v>
      </c>
      <c r="D164" s="22"/>
      <c r="E164" s="80" t="s">
        <v>353</v>
      </c>
      <c r="F164" s="22"/>
      <c r="G164" s="81">
        <v>34.46</v>
      </c>
      <c r="H164" s="76">
        <f t="shared" si="2"/>
        <v>34.46</v>
      </c>
      <c r="I164" s="22"/>
      <c r="J164" s="22"/>
      <c r="K164" s="22"/>
      <c r="L164" s="77">
        <v>44652</v>
      </c>
    </row>
    <row r="165" spans="2:12" ht="94.5" x14ac:dyDescent="0.25">
      <c r="B165" s="78" t="s">
        <v>354</v>
      </c>
      <c r="C165" s="11" t="s">
        <v>288</v>
      </c>
      <c r="D165" s="22"/>
      <c r="E165" s="80" t="s">
        <v>355</v>
      </c>
      <c r="F165" s="22"/>
      <c r="G165" s="81">
        <v>531.29999999999995</v>
      </c>
      <c r="H165" s="76">
        <f t="shared" si="2"/>
        <v>531.29999999999995</v>
      </c>
      <c r="I165" s="22"/>
      <c r="J165" s="22"/>
      <c r="K165" s="22"/>
      <c r="L165" s="77">
        <v>44595</v>
      </c>
    </row>
    <row r="166" spans="2:12" ht="63" x14ac:dyDescent="0.25">
      <c r="B166" s="78" t="s">
        <v>354</v>
      </c>
      <c r="C166" s="11" t="s">
        <v>288</v>
      </c>
      <c r="D166" s="22"/>
      <c r="E166" s="80" t="s">
        <v>356</v>
      </c>
      <c r="F166" s="22"/>
      <c r="G166" s="81">
        <v>145.625</v>
      </c>
      <c r="H166" s="76">
        <f t="shared" si="2"/>
        <v>145.625</v>
      </c>
      <c r="I166" s="22"/>
      <c r="J166" s="22"/>
      <c r="K166" s="22"/>
      <c r="L166" s="77">
        <v>44645</v>
      </c>
    </row>
    <row r="167" spans="2:12" ht="63" x14ac:dyDescent="0.25">
      <c r="B167" s="78" t="s">
        <v>357</v>
      </c>
      <c r="C167" s="11" t="s">
        <v>288</v>
      </c>
      <c r="D167" s="22"/>
      <c r="E167" s="80" t="s">
        <v>358</v>
      </c>
      <c r="F167" s="22"/>
      <c r="G167" s="81">
        <v>160</v>
      </c>
      <c r="H167" s="76">
        <f t="shared" si="2"/>
        <v>160</v>
      </c>
      <c r="I167" s="22"/>
      <c r="J167" s="22"/>
      <c r="K167" s="22"/>
      <c r="L167" s="77">
        <v>44645</v>
      </c>
    </row>
    <row r="168" spans="2:12" ht="78.75" x14ac:dyDescent="0.25">
      <c r="B168" s="78" t="s">
        <v>359</v>
      </c>
      <c r="C168" s="11" t="s">
        <v>288</v>
      </c>
      <c r="D168" s="22"/>
      <c r="E168" s="85" t="s">
        <v>360</v>
      </c>
      <c r="F168" s="22"/>
      <c r="G168" s="81">
        <v>50</v>
      </c>
      <c r="H168" s="76">
        <f t="shared" si="2"/>
        <v>50</v>
      </c>
      <c r="I168" s="22"/>
      <c r="J168" s="22"/>
      <c r="K168" s="22"/>
      <c r="L168" s="77">
        <v>44645</v>
      </c>
    </row>
    <row r="169" spans="2:12" ht="126" x14ac:dyDescent="0.25">
      <c r="B169" s="78" t="s">
        <v>359</v>
      </c>
      <c r="C169" s="11" t="s">
        <v>288</v>
      </c>
      <c r="D169" s="22"/>
      <c r="E169" s="88" t="s">
        <v>361</v>
      </c>
      <c r="F169" s="22"/>
      <c r="G169" s="81">
        <v>120</v>
      </c>
      <c r="H169" s="76">
        <f t="shared" si="2"/>
        <v>120</v>
      </c>
      <c r="I169" s="22"/>
      <c r="J169" s="22"/>
      <c r="K169" s="22"/>
      <c r="L169" s="77">
        <v>44645</v>
      </c>
    </row>
    <row r="170" spans="2:12" ht="78.75" x14ac:dyDescent="0.25">
      <c r="B170" s="78" t="s">
        <v>362</v>
      </c>
      <c r="C170" s="11" t="s">
        <v>288</v>
      </c>
      <c r="D170" s="22"/>
      <c r="E170" s="89" t="s">
        <v>363</v>
      </c>
      <c r="F170" s="22"/>
      <c r="G170" s="81">
        <v>75</v>
      </c>
      <c r="H170" s="76">
        <f t="shared" si="2"/>
        <v>75</v>
      </c>
      <c r="I170" s="22"/>
      <c r="J170" s="22"/>
      <c r="K170" s="22"/>
      <c r="L170" s="77">
        <v>44652</v>
      </c>
    </row>
    <row r="171" spans="2:12" ht="63" x14ac:dyDescent="0.25">
      <c r="B171" s="78" t="s">
        <v>364</v>
      </c>
      <c r="C171" s="11" t="s">
        <v>288</v>
      </c>
      <c r="D171" s="22"/>
      <c r="E171" s="88" t="s">
        <v>365</v>
      </c>
      <c r="F171" s="22"/>
      <c r="G171" s="81">
        <v>90</v>
      </c>
      <c r="H171" s="76">
        <f t="shared" si="2"/>
        <v>90</v>
      </c>
      <c r="I171" s="22"/>
      <c r="J171" s="22"/>
      <c r="K171" s="22"/>
      <c r="L171" s="77">
        <v>44652</v>
      </c>
    </row>
    <row r="172" spans="2:12" ht="63" x14ac:dyDescent="0.25">
      <c r="B172" s="78" t="s">
        <v>366</v>
      </c>
      <c r="C172" s="11" t="s">
        <v>288</v>
      </c>
      <c r="D172" s="22"/>
      <c r="E172" s="88" t="s">
        <v>367</v>
      </c>
      <c r="F172" s="22"/>
      <c r="G172" s="81">
        <v>60</v>
      </c>
      <c r="H172" s="76">
        <f t="shared" si="2"/>
        <v>60</v>
      </c>
      <c r="I172" s="22"/>
      <c r="J172" s="22"/>
      <c r="K172" s="22"/>
      <c r="L172" s="77">
        <v>44652</v>
      </c>
    </row>
    <row r="173" spans="2:12" ht="204.75" x14ac:dyDescent="0.25">
      <c r="B173" s="78" t="s">
        <v>368</v>
      </c>
      <c r="C173" s="11" t="s">
        <v>288</v>
      </c>
      <c r="D173" s="22"/>
      <c r="E173" s="90" t="s">
        <v>369</v>
      </c>
      <c r="F173" s="22"/>
      <c r="G173" s="81">
        <v>30</v>
      </c>
      <c r="H173" s="76">
        <f t="shared" si="2"/>
        <v>30</v>
      </c>
      <c r="I173" s="22"/>
      <c r="J173" s="22"/>
      <c r="K173" s="22"/>
      <c r="L173" s="77">
        <v>44652</v>
      </c>
    </row>
    <row r="174" spans="2:12" ht="63" x14ac:dyDescent="0.25">
      <c r="B174" s="78" t="s">
        <v>370</v>
      </c>
      <c r="C174" s="11" t="s">
        <v>288</v>
      </c>
      <c r="D174" s="22"/>
      <c r="E174" s="91" t="s">
        <v>371</v>
      </c>
      <c r="F174" s="22"/>
      <c r="G174" s="81">
        <v>30</v>
      </c>
      <c r="H174" s="76">
        <f t="shared" si="2"/>
        <v>30</v>
      </c>
      <c r="I174" s="22"/>
      <c r="J174" s="22"/>
      <c r="K174" s="22"/>
      <c r="L174" s="77">
        <v>44652</v>
      </c>
    </row>
    <row r="175" spans="2:12" ht="63" x14ac:dyDescent="0.25">
      <c r="B175" s="78" t="s">
        <v>372</v>
      </c>
      <c r="C175" s="11" t="s">
        <v>288</v>
      </c>
      <c r="D175" s="22"/>
      <c r="E175" s="93" t="s">
        <v>373</v>
      </c>
      <c r="F175" s="95"/>
      <c r="G175" s="81">
        <v>401.36500000000001</v>
      </c>
      <c r="H175" s="76">
        <f t="shared" si="2"/>
        <v>401.36500000000001</v>
      </c>
      <c r="I175" s="22"/>
      <c r="J175" s="22"/>
      <c r="K175" s="22"/>
      <c r="L175" s="77">
        <v>44652</v>
      </c>
    </row>
    <row r="176" spans="2:12" ht="63" x14ac:dyDescent="0.25">
      <c r="B176" s="78" t="s">
        <v>374</v>
      </c>
      <c r="C176" s="11" t="s">
        <v>288</v>
      </c>
      <c r="D176" s="22"/>
      <c r="E176" s="80" t="s">
        <v>375</v>
      </c>
      <c r="F176" s="22"/>
      <c r="G176" s="87">
        <v>240</v>
      </c>
      <c r="H176" s="76">
        <f t="shared" si="2"/>
        <v>240</v>
      </c>
      <c r="I176" s="22"/>
      <c r="J176" s="22"/>
      <c r="K176" s="22"/>
      <c r="L176" s="77">
        <v>44743</v>
      </c>
    </row>
    <row r="177" spans="2:12" ht="63" x14ac:dyDescent="0.25">
      <c r="B177" s="78" t="s">
        <v>376</v>
      </c>
      <c r="C177" s="11" t="s">
        <v>288</v>
      </c>
      <c r="D177" s="22"/>
      <c r="E177" s="80" t="s">
        <v>115</v>
      </c>
      <c r="F177" s="22"/>
      <c r="G177" s="87">
        <v>42</v>
      </c>
      <c r="H177" s="76">
        <f t="shared" si="2"/>
        <v>42</v>
      </c>
      <c r="I177" s="22"/>
      <c r="J177" s="22"/>
      <c r="K177" s="22"/>
      <c r="L177" s="77">
        <v>44743</v>
      </c>
    </row>
    <row r="178" spans="2:12" ht="63" x14ac:dyDescent="0.25">
      <c r="B178" s="78" t="s">
        <v>377</v>
      </c>
      <c r="C178" s="11" t="s">
        <v>288</v>
      </c>
      <c r="D178" s="22"/>
      <c r="E178" s="80" t="s">
        <v>312</v>
      </c>
      <c r="F178" s="22"/>
      <c r="G178" s="87">
        <v>42</v>
      </c>
      <c r="H178" s="76">
        <f t="shared" si="2"/>
        <v>42</v>
      </c>
      <c r="I178" s="22"/>
      <c r="J178" s="22"/>
      <c r="K178" s="22"/>
      <c r="L178" s="77">
        <v>44743</v>
      </c>
    </row>
    <row r="179" spans="2:12" ht="78.75" x14ac:dyDescent="0.25">
      <c r="B179" s="78" t="s">
        <v>378</v>
      </c>
      <c r="C179" s="11" t="s">
        <v>288</v>
      </c>
      <c r="D179" s="22"/>
      <c r="E179" s="80" t="s">
        <v>263</v>
      </c>
      <c r="F179" s="22"/>
      <c r="G179" s="87">
        <v>150</v>
      </c>
      <c r="H179" s="76">
        <f t="shared" si="2"/>
        <v>150</v>
      </c>
      <c r="I179" s="22"/>
      <c r="J179" s="22"/>
      <c r="K179" s="22"/>
      <c r="L179" s="77">
        <v>44743</v>
      </c>
    </row>
    <row r="180" spans="2:12" ht="78.75" x14ac:dyDescent="0.25">
      <c r="B180" s="78" t="s">
        <v>379</v>
      </c>
      <c r="C180" s="11" t="s">
        <v>288</v>
      </c>
      <c r="D180" s="22"/>
      <c r="E180" s="80" t="s">
        <v>345</v>
      </c>
      <c r="F180" s="22"/>
      <c r="G180" s="87">
        <v>150</v>
      </c>
      <c r="H180" s="76">
        <f t="shared" si="2"/>
        <v>150</v>
      </c>
      <c r="I180" s="22"/>
      <c r="J180" s="22"/>
      <c r="K180" s="22"/>
      <c r="L180" s="77">
        <v>44743</v>
      </c>
    </row>
    <row r="181" spans="2:12" ht="63" x14ac:dyDescent="0.25">
      <c r="B181" s="78" t="s">
        <v>380</v>
      </c>
      <c r="C181" s="11" t="s">
        <v>288</v>
      </c>
      <c r="D181" s="22"/>
      <c r="E181" s="80" t="s">
        <v>381</v>
      </c>
      <c r="F181" s="22"/>
      <c r="G181" s="76">
        <v>495.82</v>
      </c>
      <c r="H181" s="76">
        <f t="shared" si="2"/>
        <v>495.82</v>
      </c>
      <c r="I181" s="22"/>
      <c r="J181" s="22"/>
      <c r="K181" s="22"/>
      <c r="L181" s="77">
        <v>44743</v>
      </c>
    </row>
    <row r="182" spans="2:12" ht="63" x14ac:dyDescent="0.25">
      <c r="B182" s="78" t="s">
        <v>382</v>
      </c>
      <c r="C182" s="11" t="s">
        <v>288</v>
      </c>
      <c r="D182" s="22"/>
      <c r="E182" s="93" t="s">
        <v>383</v>
      </c>
      <c r="F182" s="9"/>
      <c r="G182" s="76">
        <v>1904.18</v>
      </c>
      <c r="H182" s="76">
        <f t="shared" si="2"/>
        <v>1904.18</v>
      </c>
      <c r="I182" s="22"/>
      <c r="J182" s="22"/>
      <c r="K182" s="22"/>
      <c r="L182" s="77">
        <v>44713</v>
      </c>
    </row>
    <row r="183" spans="2:12" ht="63" x14ac:dyDescent="0.25">
      <c r="B183" s="78" t="s">
        <v>384</v>
      </c>
      <c r="C183" s="11" t="s">
        <v>288</v>
      </c>
      <c r="D183" s="22"/>
      <c r="E183" s="80" t="s">
        <v>358</v>
      </c>
      <c r="F183" s="9"/>
      <c r="G183" s="76">
        <v>350</v>
      </c>
      <c r="H183" s="76">
        <f t="shared" si="2"/>
        <v>350</v>
      </c>
      <c r="I183" s="22"/>
      <c r="J183" s="22"/>
      <c r="K183" s="22"/>
      <c r="L183" s="77">
        <v>44713</v>
      </c>
    </row>
    <row r="184" spans="2:12" ht="78.75" x14ac:dyDescent="0.25">
      <c r="B184" s="78" t="s">
        <v>385</v>
      </c>
      <c r="C184" s="11" t="s">
        <v>288</v>
      </c>
      <c r="D184" s="22"/>
      <c r="E184" s="88" t="s">
        <v>386</v>
      </c>
      <c r="F184" s="9"/>
      <c r="G184" s="76">
        <v>270</v>
      </c>
      <c r="H184" s="76">
        <f t="shared" si="2"/>
        <v>270</v>
      </c>
      <c r="I184" s="22"/>
      <c r="J184" s="22"/>
      <c r="K184" s="22"/>
      <c r="L184" s="77">
        <v>44713</v>
      </c>
    </row>
    <row r="185" spans="2:12" ht="78.75" x14ac:dyDescent="0.25">
      <c r="B185" s="78" t="s">
        <v>387</v>
      </c>
      <c r="C185" s="11" t="s">
        <v>288</v>
      </c>
      <c r="D185" s="22"/>
      <c r="E185" s="85" t="s">
        <v>360</v>
      </c>
      <c r="F185" s="9"/>
      <c r="G185" s="76">
        <v>220</v>
      </c>
      <c r="H185" s="76">
        <f t="shared" si="2"/>
        <v>220</v>
      </c>
      <c r="I185" s="22"/>
      <c r="J185" s="22"/>
      <c r="K185" s="22"/>
      <c r="L185" s="77">
        <v>44713</v>
      </c>
    </row>
    <row r="186" spans="2:12" ht="126" x14ac:dyDescent="0.25">
      <c r="B186" s="78" t="s">
        <v>388</v>
      </c>
      <c r="C186" s="11" t="s">
        <v>288</v>
      </c>
      <c r="D186" s="22"/>
      <c r="E186" s="88" t="s">
        <v>361</v>
      </c>
      <c r="F186" s="9"/>
      <c r="G186" s="76">
        <v>600</v>
      </c>
      <c r="H186" s="76">
        <f t="shared" si="2"/>
        <v>600</v>
      </c>
      <c r="I186" s="22"/>
      <c r="J186" s="22"/>
      <c r="K186" s="22"/>
      <c r="L186" s="77">
        <v>44713</v>
      </c>
    </row>
    <row r="187" spans="2:12" ht="78.75" x14ac:dyDescent="0.25">
      <c r="B187" s="78" t="s">
        <v>389</v>
      </c>
      <c r="C187" s="11" t="s">
        <v>288</v>
      </c>
      <c r="D187" s="22"/>
      <c r="E187" s="85" t="s">
        <v>363</v>
      </c>
      <c r="F187" s="9"/>
      <c r="G187" s="76">
        <v>240</v>
      </c>
      <c r="H187" s="76">
        <f t="shared" si="2"/>
        <v>240</v>
      </c>
      <c r="I187" s="22"/>
      <c r="J187" s="22"/>
      <c r="K187" s="22"/>
      <c r="L187" s="77">
        <v>44713</v>
      </c>
    </row>
    <row r="188" spans="2:12" ht="63" x14ac:dyDescent="0.25">
      <c r="B188" s="78" t="s">
        <v>390</v>
      </c>
      <c r="C188" s="11" t="s">
        <v>288</v>
      </c>
      <c r="D188" s="22"/>
      <c r="E188" s="88" t="s">
        <v>365</v>
      </c>
      <c r="F188" s="9"/>
      <c r="G188" s="76">
        <v>260</v>
      </c>
      <c r="H188" s="76">
        <f t="shared" si="2"/>
        <v>260</v>
      </c>
      <c r="I188" s="22"/>
      <c r="J188" s="22"/>
      <c r="K188" s="22"/>
      <c r="L188" s="77">
        <v>44645</v>
      </c>
    </row>
    <row r="189" spans="2:12" ht="63" x14ac:dyDescent="0.25">
      <c r="B189" s="78" t="s">
        <v>391</v>
      </c>
      <c r="C189" s="11" t="s">
        <v>288</v>
      </c>
      <c r="D189" s="22"/>
      <c r="E189" s="88" t="s">
        <v>367</v>
      </c>
      <c r="F189" s="9"/>
      <c r="G189" s="76">
        <v>200</v>
      </c>
      <c r="H189" s="76">
        <f t="shared" si="2"/>
        <v>200</v>
      </c>
      <c r="I189" s="22"/>
      <c r="J189" s="22"/>
      <c r="K189" s="22"/>
      <c r="L189" s="77">
        <v>44713</v>
      </c>
    </row>
    <row r="190" spans="2:12" ht="204.75" x14ac:dyDescent="0.25">
      <c r="B190" s="78" t="s">
        <v>392</v>
      </c>
      <c r="C190" s="11" t="s">
        <v>288</v>
      </c>
      <c r="D190" s="22"/>
      <c r="E190" s="90" t="s">
        <v>369</v>
      </c>
      <c r="F190" s="9"/>
      <c r="G190" s="76">
        <v>200</v>
      </c>
      <c r="H190" s="76">
        <f t="shared" si="2"/>
        <v>200</v>
      </c>
      <c r="I190" s="22"/>
      <c r="J190" s="22"/>
      <c r="K190" s="22"/>
      <c r="L190" s="77">
        <v>44713</v>
      </c>
    </row>
    <row r="191" spans="2:12" ht="63" x14ac:dyDescent="0.25">
      <c r="B191" s="78" t="s">
        <v>393</v>
      </c>
      <c r="C191" s="11" t="s">
        <v>288</v>
      </c>
      <c r="D191" s="22"/>
      <c r="E191" s="91" t="s">
        <v>371</v>
      </c>
      <c r="F191" s="9"/>
      <c r="G191" s="76">
        <v>60</v>
      </c>
      <c r="H191" s="76">
        <f>G191</f>
        <v>60</v>
      </c>
      <c r="I191" s="22"/>
      <c r="J191" s="22"/>
      <c r="K191" s="22"/>
      <c r="L191" s="77">
        <v>44713</v>
      </c>
    </row>
    <row r="192" spans="2:12" ht="15.75" x14ac:dyDescent="0.25">
      <c r="B192" s="111" t="s">
        <v>68</v>
      </c>
      <c r="C192" s="114"/>
      <c r="D192" s="114"/>
      <c r="E192" s="112"/>
      <c r="F192" s="22"/>
      <c r="G192" s="22"/>
      <c r="H192" s="22"/>
      <c r="I192" s="22"/>
      <c r="J192" s="22"/>
      <c r="K192" s="22"/>
      <c r="L192" s="22"/>
    </row>
    <row r="193" spans="2:12" ht="63" x14ac:dyDescent="0.25">
      <c r="B193" s="9" t="s">
        <v>287</v>
      </c>
      <c r="C193" s="11" t="s">
        <v>288</v>
      </c>
      <c r="D193" s="9"/>
      <c r="E193" s="11" t="s">
        <v>289</v>
      </c>
      <c r="F193" s="11" t="s">
        <v>290</v>
      </c>
      <c r="G193" s="75">
        <f>100000/1000</f>
        <v>100</v>
      </c>
      <c r="H193" s="76">
        <f t="shared" ref="H193:H251" si="3">G193</f>
        <v>100</v>
      </c>
      <c r="I193" s="9"/>
      <c r="J193" s="9"/>
      <c r="K193" s="9"/>
      <c r="L193" s="77">
        <v>44652</v>
      </c>
    </row>
    <row r="194" spans="2:12" ht="94.5" x14ac:dyDescent="0.25">
      <c r="B194" s="78" t="s">
        <v>291</v>
      </c>
      <c r="C194" s="11" t="s">
        <v>288</v>
      </c>
      <c r="D194" s="22"/>
      <c r="E194" s="11" t="s">
        <v>292</v>
      </c>
      <c r="F194" s="11" t="s">
        <v>290</v>
      </c>
      <c r="G194" s="75">
        <f>16000/1000</f>
        <v>16</v>
      </c>
      <c r="H194" s="76">
        <f t="shared" si="3"/>
        <v>16</v>
      </c>
      <c r="I194" s="9"/>
      <c r="J194" s="9"/>
      <c r="K194" s="9"/>
      <c r="L194" s="77">
        <v>44652</v>
      </c>
    </row>
    <row r="195" spans="2:12" ht="63" x14ac:dyDescent="0.25">
      <c r="B195" s="78" t="s">
        <v>293</v>
      </c>
      <c r="C195" s="11" t="s">
        <v>288</v>
      </c>
      <c r="D195" s="22"/>
      <c r="E195" s="11" t="s">
        <v>294</v>
      </c>
      <c r="F195" s="11" t="s">
        <v>295</v>
      </c>
      <c r="G195" s="94">
        <f>2570271.6/1000</f>
        <v>2570.2716</v>
      </c>
      <c r="H195" s="76">
        <f t="shared" si="3"/>
        <v>2570.2716</v>
      </c>
      <c r="I195" s="9"/>
      <c r="J195" s="9"/>
      <c r="K195" s="9"/>
      <c r="L195" s="77"/>
    </row>
    <row r="196" spans="2:12" ht="63" x14ac:dyDescent="0.25">
      <c r="B196" s="78" t="s">
        <v>296</v>
      </c>
      <c r="C196" s="11" t="s">
        <v>288</v>
      </c>
      <c r="D196" s="22"/>
      <c r="E196" s="11" t="s">
        <v>297</v>
      </c>
      <c r="F196" s="11" t="s">
        <v>290</v>
      </c>
      <c r="G196" s="75">
        <v>54.223999999999997</v>
      </c>
      <c r="H196" s="76">
        <f t="shared" si="3"/>
        <v>54.223999999999997</v>
      </c>
      <c r="I196" s="9"/>
      <c r="J196" s="9"/>
      <c r="K196" s="9"/>
      <c r="L196" s="77">
        <v>44588</v>
      </c>
    </row>
    <row r="197" spans="2:12" ht="63" x14ac:dyDescent="0.25">
      <c r="B197" s="78" t="s">
        <v>298</v>
      </c>
      <c r="C197" s="11" t="s">
        <v>288</v>
      </c>
      <c r="D197" s="22"/>
      <c r="E197" s="11" t="s">
        <v>299</v>
      </c>
      <c r="F197" s="11" t="s">
        <v>290</v>
      </c>
      <c r="G197" s="75">
        <v>39.401000000000003</v>
      </c>
      <c r="H197" s="76">
        <f t="shared" si="3"/>
        <v>39.401000000000003</v>
      </c>
      <c r="I197" s="9"/>
      <c r="J197" s="9"/>
      <c r="K197" s="9"/>
      <c r="L197" s="77">
        <v>44578</v>
      </c>
    </row>
    <row r="198" spans="2:12" ht="63" x14ac:dyDescent="0.25">
      <c r="B198" s="78" t="s">
        <v>300</v>
      </c>
      <c r="C198" s="11" t="s">
        <v>288</v>
      </c>
      <c r="D198" s="22"/>
      <c r="E198" s="11" t="s">
        <v>301</v>
      </c>
      <c r="F198" s="11" t="s">
        <v>290</v>
      </c>
      <c r="G198" s="75">
        <v>162.24</v>
      </c>
      <c r="H198" s="76">
        <f t="shared" si="3"/>
        <v>162.24</v>
      </c>
      <c r="I198" s="9"/>
      <c r="J198" s="9"/>
      <c r="K198" s="9"/>
      <c r="L198" s="77">
        <v>44578</v>
      </c>
    </row>
    <row r="199" spans="2:12" ht="63" x14ac:dyDescent="0.25">
      <c r="B199" s="78" t="s">
        <v>302</v>
      </c>
      <c r="C199" s="11" t="s">
        <v>288</v>
      </c>
      <c r="D199" s="22"/>
      <c r="E199" s="11" t="s">
        <v>303</v>
      </c>
      <c r="F199" s="11" t="s">
        <v>290</v>
      </c>
      <c r="G199" s="75">
        <v>370.29</v>
      </c>
      <c r="H199" s="76">
        <f t="shared" si="3"/>
        <v>370.29</v>
      </c>
      <c r="I199" s="9"/>
      <c r="J199" s="9"/>
      <c r="K199" s="9"/>
      <c r="L199" s="77">
        <v>44652</v>
      </c>
    </row>
    <row r="200" spans="2:12" ht="63" x14ac:dyDescent="0.25">
      <c r="B200" s="78" t="s">
        <v>304</v>
      </c>
      <c r="C200" s="11" t="s">
        <v>288</v>
      </c>
      <c r="D200" s="22"/>
      <c r="E200" s="11" t="s">
        <v>305</v>
      </c>
      <c r="F200" s="11" t="s">
        <v>290</v>
      </c>
      <c r="G200" s="75">
        <v>600</v>
      </c>
      <c r="H200" s="76">
        <f t="shared" si="3"/>
        <v>600</v>
      </c>
      <c r="I200" s="9"/>
      <c r="J200" s="9"/>
      <c r="K200" s="9"/>
      <c r="L200" s="77">
        <v>44575</v>
      </c>
    </row>
    <row r="201" spans="2:12" ht="63" x14ac:dyDescent="0.25">
      <c r="B201" s="78" t="s">
        <v>306</v>
      </c>
      <c r="C201" s="11" t="s">
        <v>288</v>
      </c>
      <c r="D201" s="22"/>
      <c r="E201" s="11" t="s">
        <v>307</v>
      </c>
      <c r="F201" s="11" t="s">
        <v>290</v>
      </c>
      <c r="G201" s="75">
        <v>7</v>
      </c>
      <c r="H201" s="76">
        <f t="shared" si="3"/>
        <v>7</v>
      </c>
      <c r="I201" s="9"/>
      <c r="J201" s="9"/>
      <c r="K201" s="9"/>
      <c r="L201" s="77">
        <v>44645</v>
      </c>
    </row>
    <row r="202" spans="2:12" ht="63" x14ac:dyDescent="0.25">
      <c r="B202" s="78" t="s">
        <v>308</v>
      </c>
      <c r="C202" s="11" t="s">
        <v>288</v>
      </c>
      <c r="D202" s="22"/>
      <c r="E202" s="80" t="s">
        <v>309</v>
      </c>
      <c r="F202" s="11" t="s">
        <v>290</v>
      </c>
      <c r="G202" s="81">
        <v>39</v>
      </c>
      <c r="H202" s="76">
        <f t="shared" si="3"/>
        <v>39</v>
      </c>
      <c r="I202" s="9"/>
      <c r="J202" s="9"/>
      <c r="K202" s="9"/>
      <c r="L202" s="77">
        <v>44645</v>
      </c>
    </row>
    <row r="203" spans="2:12" ht="63" x14ac:dyDescent="0.25">
      <c r="B203" s="78" t="s">
        <v>310</v>
      </c>
      <c r="C203" s="11" t="s">
        <v>288</v>
      </c>
      <c r="D203" s="22"/>
      <c r="E203" s="80" t="s">
        <v>115</v>
      </c>
      <c r="F203" s="11" t="s">
        <v>290</v>
      </c>
      <c r="G203" s="81">
        <v>42</v>
      </c>
      <c r="H203" s="76">
        <f t="shared" si="3"/>
        <v>42</v>
      </c>
      <c r="I203" s="9"/>
      <c r="J203" s="9"/>
      <c r="K203" s="9"/>
      <c r="L203" s="77">
        <v>44645</v>
      </c>
    </row>
    <row r="204" spans="2:12" ht="63" x14ac:dyDescent="0.25">
      <c r="B204" s="78" t="s">
        <v>311</v>
      </c>
      <c r="C204" s="11" t="s">
        <v>288</v>
      </c>
      <c r="D204" s="22"/>
      <c r="E204" s="80" t="s">
        <v>312</v>
      </c>
      <c r="F204" s="11" t="s">
        <v>290</v>
      </c>
      <c r="G204" s="81">
        <v>49.000999999999998</v>
      </c>
      <c r="H204" s="76">
        <f t="shared" si="3"/>
        <v>49.000999999999998</v>
      </c>
      <c r="I204" s="9"/>
      <c r="J204" s="9"/>
      <c r="K204" s="9"/>
      <c r="L204" s="77">
        <v>44645</v>
      </c>
    </row>
    <row r="205" spans="2:12" ht="63" x14ac:dyDescent="0.25">
      <c r="B205" s="78" t="s">
        <v>313</v>
      </c>
      <c r="C205" s="11" t="s">
        <v>288</v>
      </c>
      <c r="D205" s="22"/>
      <c r="E205" s="80" t="s">
        <v>314</v>
      </c>
      <c r="F205" s="11" t="s">
        <v>290</v>
      </c>
      <c r="G205" s="81">
        <v>14.05</v>
      </c>
      <c r="H205" s="76">
        <f t="shared" si="3"/>
        <v>14.05</v>
      </c>
      <c r="I205" s="9"/>
      <c r="J205" s="9"/>
      <c r="K205" s="9"/>
      <c r="L205" s="77">
        <v>44645</v>
      </c>
    </row>
    <row r="206" spans="2:12" ht="78.75" x14ac:dyDescent="0.25">
      <c r="B206" s="78" t="s">
        <v>315</v>
      </c>
      <c r="C206" s="11" t="s">
        <v>288</v>
      </c>
      <c r="D206" s="22"/>
      <c r="E206" s="80" t="s">
        <v>316</v>
      </c>
      <c r="F206" s="11"/>
      <c r="G206" s="81">
        <v>219.935</v>
      </c>
      <c r="H206" s="76">
        <f t="shared" si="3"/>
        <v>219.935</v>
      </c>
      <c r="I206" s="9"/>
      <c r="J206" s="9"/>
      <c r="K206" s="9"/>
      <c r="L206" s="77">
        <v>44617</v>
      </c>
    </row>
    <row r="207" spans="2:12" ht="94.5" x14ac:dyDescent="0.25">
      <c r="B207" s="78" t="s">
        <v>317</v>
      </c>
      <c r="C207" s="11" t="s">
        <v>288</v>
      </c>
      <c r="D207" s="22"/>
      <c r="E207" s="80" t="s">
        <v>318</v>
      </c>
      <c r="F207" s="11"/>
      <c r="G207" s="81">
        <v>141.745</v>
      </c>
      <c r="H207" s="76">
        <f t="shared" si="3"/>
        <v>141.745</v>
      </c>
      <c r="I207" s="9"/>
      <c r="J207" s="9"/>
      <c r="K207" s="9"/>
      <c r="L207" s="77">
        <v>44774</v>
      </c>
    </row>
    <row r="208" spans="2:12" ht="63" x14ac:dyDescent="0.25">
      <c r="B208" s="78" t="s">
        <v>319</v>
      </c>
      <c r="C208" s="11" t="s">
        <v>288</v>
      </c>
      <c r="D208" s="22"/>
      <c r="E208" s="80" t="s">
        <v>320</v>
      </c>
      <c r="F208" s="11"/>
      <c r="G208" s="81">
        <v>44.81568</v>
      </c>
      <c r="H208" s="76">
        <f t="shared" si="3"/>
        <v>44.81568</v>
      </c>
      <c r="I208" s="9"/>
      <c r="J208" s="9"/>
      <c r="K208" s="9"/>
      <c r="L208" s="77">
        <v>44645</v>
      </c>
    </row>
    <row r="209" spans="2:12" ht="63" x14ac:dyDescent="0.25">
      <c r="B209" s="78" t="s">
        <v>321</v>
      </c>
      <c r="C209" s="11" t="s">
        <v>288</v>
      </c>
      <c r="D209" s="22"/>
      <c r="E209" s="82" t="s">
        <v>322</v>
      </c>
      <c r="F209" s="11"/>
      <c r="G209" s="83">
        <v>481.51799999999997</v>
      </c>
      <c r="H209" s="76">
        <f t="shared" si="3"/>
        <v>481.51799999999997</v>
      </c>
      <c r="I209" s="9"/>
      <c r="J209" s="9"/>
      <c r="K209" s="9"/>
      <c r="L209" s="77">
        <v>44588</v>
      </c>
    </row>
    <row r="210" spans="2:12" ht="63" x14ac:dyDescent="0.25">
      <c r="B210" s="78" t="s">
        <v>323</v>
      </c>
      <c r="C210" s="11" t="s">
        <v>288</v>
      </c>
      <c r="D210" s="22"/>
      <c r="E210" s="82" t="s">
        <v>324</v>
      </c>
      <c r="F210" s="11"/>
      <c r="G210" s="81">
        <v>146.76900000000001</v>
      </c>
      <c r="H210" s="76">
        <f t="shared" si="3"/>
        <v>146.76900000000001</v>
      </c>
      <c r="I210" s="9"/>
      <c r="J210" s="9"/>
      <c r="K210" s="9"/>
      <c r="L210" s="77">
        <v>44645</v>
      </c>
    </row>
    <row r="211" spans="2:12" ht="78.75" x14ac:dyDescent="0.25">
      <c r="B211" s="78" t="s">
        <v>325</v>
      </c>
      <c r="C211" s="11" t="s">
        <v>288</v>
      </c>
      <c r="D211" s="22"/>
      <c r="E211" s="80" t="s">
        <v>263</v>
      </c>
      <c r="F211" s="11"/>
      <c r="G211" s="81">
        <v>196.17500000000001</v>
      </c>
      <c r="H211" s="76">
        <f t="shared" si="3"/>
        <v>196.17500000000001</v>
      </c>
      <c r="I211" s="9"/>
      <c r="J211" s="9"/>
      <c r="K211" s="9"/>
      <c r="L211" s="77">
        <v>44645</v>
      </c>
    </row>
    <row r="212" spans="2:12" ht="63" x14ac:dyDescent="0.25">
      <c r="B212" s="78" t="s">
        <v>326</v>
      </c>
      <c r="C212" s="11" t="s">
        <v>288</v>
      </c>
      <c r="D212" s="22"/>
      <c r="E212" s="84" t="s">
        <v>327</v>
      </c>
      <c r="F212" s="11"/>
      <c r="G212" s="81">
        <v>14</v>
      </c>
      <c r="H212" s="76">
        <f t="shared" si="3"/>
        <v>14</v>
      </c>
      <c r="I212" s="9"/>
      <c r="J212" s="9"/>
      <c r="K212" s="9"/>
      <c r="L212" s="77">
        <v>44645</v>
      </c>
    </row>
    <row r="213" spans="2:12" ht="63" x14ac:dyDescent="0.25">
      <c r="B213" s="78" t="s">
        <v>328</v>
      </c>
      <c r="C213" s="11" t="s">
        <v>288</v>
      </c>
      <c r="D213" s="22"/>
      <c r="E213" s="84" t="s">
        <v>329</v>
      </c>
      <c r="F213" s="11"/>
      <c r="G213" s="81">
        <v>18</v>
      </c>
      <c r="H213" s="76">
        <f t="shared" si="3"/>
        <v>18</v>
      </c>
      <c r="I213" s="9"/>
      <c r="J213" s="9"/>
      <c r="K213" s="9"/>
      <c r="L213" s="77">
        <v>44645</v>
      </c>
    </row>
    <row r="214" spans="2:12" ht="78.75" x14ac:dyDescent="0.25">
      <c r="B214" s="78" t="s">
        <v>330</v>
      </c>
      <c r="C214" s="11" t="s">
        <v>288</v>
      </c>
      <c r="D214" s="22"/>
      <c r="E214" s="80" t="s">
        <v>331</v>
      </c>
      <c r="F214" s="11"/>
      <c r="G214" s="81">
        <v>5.5</v>
      </c>
      <c r="H214" s="76">
        <f t="shared" si="3"/>
        <v>5.5</v>
      </c>
      <c r="I214" s="9"/>
      <c r="J214" s="9"/>
      <c r="K214" s="9"/>
      <c r="L214" s="77">
        <v>44743</v>
      </c>
    </row>
    <row r="215" spans="2:12" ht="63" x14ac:dyDescent="0.25">
      <c r="B215" s="78" t="s">
        <v>332</v>
      </c>
      <c r="C215" s="11" t="s">
        <v>288</v>
      </c>
      <c r="D215" s="22"/>
      <c r="E215" s="80" t="s">
        <v>333</v>
      </c>
      <c r="F215" s="11"/>
      <c r="G215" s="81">
        <v>17.085000000000001</v>
      </c>
      <c r="H215" s="76">
        <f t="shared" si="3"/>
        <v>17.085000000000001</v>
      </c>
      <c r="I215" s="9"/>
      <c r="J215" s="9"/>
      <c r="K215" s="9"/>
      <c r="L215" s="77">
        <v>44596</v>
      </c>
    </row>
    <row r="216" spans="2:12" ht="63" x14ac:dyDescent="0.25">
      <c r="B216" s="78" t="s">
        <v>334</v>
      </c>
      <c r="C216" s="11" t="s">
        <v>288</v>
      </c>
      <c r="D216" s="22"/>
      <c r="E216" s="82" t="s">
        <v>335</v>
      </c>
      <c r="F216" s="11"/>
      <c r="G216" s="81">
        <v>7.0865</v>
      </c>
      <c r="H216" s="76">
        <f t="shared" si="3"/>
        <v>7.0865</v>
      </c>
      <c r="I216" s="9"/>
      <c r="J216" s="9"/>
      <c r="K216" s="9"/>
      <c r="L216" s="77">
        <v>44645</v>
      </c>
    </row>
    <row r="217" spans="2:12" ht="63" x14ac:dyDescent="0.25">
      <c r="B217" s="78" t="s">
        <v>336</v>
      </c>
      <c r="C217" s="11" t="s">
        <v>288</v>
      </c>
      <c r="D217" s="22"/>
      <c r="E217" s="85" t="s">
        <v>337</v>
      </c>
      <c r="F217" s="11"/>
      <c r="G217" s="81">
        <v>49.947499999999998</v>
      </c>
      <c r="H217" s="76">
        <f t="shared" si="3"/>
        <v>49.947499999999998</v>
      </c>
      <c r="I217" s="9"/>
      <c r="J217" s="9"/>
      <c r="K217" s="9"/>
      <c r="L217" s="77">
        <v>44645</v>
      </c>
    </row>
    <row r="218" spans="2:12" ht="63" x14ac:dyDescent="0.25">
      <c r="B218" s="78" t="s">
        <v>338</v>
      </c>
      <c r="C218" s="11" t="s">
        <v>288</v>
      </c>
      <c r="D218" s="22"/>
      <c r="E218" s="82" t="s">
        <v>339</v>
      </c>
      <c r="F218" s="11"/>
      <c r="G218" s="81">
        <v>38.9</v>
      </c>
      <c r="H218" s="76">
        <f t="shared" si="3"/>
        <v>38.9</v>
      </c>
      <c r="I218" s="9"/>
      <c r="J218" s="9"/>
      <c r="K218" s="9"/>
      <c r="L218" s="77">
        <v>44743</v>
      </c>
    </row>
    <row r="219" spans="2:12" ht="63" x14ac:dyDescent="0.25">
      <c r="B219" s="78" t="s">
        <v>340</v>
      </c>
      <c r="C219" s="11" t="s">
        <v>288</v>
      </c>
      <c r="D219" s="22"/>
      <c r="E219" s="85" t="s">
        <v>341</v>
      </c>
      <c r="F219" s="9"/>
      <c r="G219" s="81">
        <v>27.85</v>
      </c>
      <c r="H219" s="76">
        <f t="shared" si="3"/>
        <v>27.85</v>
      </c>
      <c r="I219" s="9"/>
      <c r="J219" s="9"/>
      <c r="K219" s="9"/>
      <c r="L219" s="77">
        <v>44645</v>
      </c>
    </row>
    <row r="220" spans="2:12" ht="78.75" x14ac:dyDescent="0.25">
      <c r="B220" s="78" t="s">
        <v>342</v>
      </c>
      <c r="C220" s="11" t="s">
        <v>288</v>
      </c>
      <c r="D220" s="22"/>
      <c r="E220" s="85" t="s">
        <v>343</v>
      </c>
      <c r="F220" s="9"/>
      <c r="G220" s="81">
        <v>7.85</v>
      </c>
      <c r="H220" s="76">
        <f t="shared" si="3"/>
        <v>7.85</v>
      </c>
      <c r="I220" s="9"/>
      <c r="J220" s="9"/>
      <c r="K220" s="9"/>
      <c r="L220" s="77">
        <v>44645</v>
      </c>
    </row>
    <row r="221" spans="2:12" ht="78.75" x14ac:dyDescent="0.25">
      <c r="B221" s="78" t="s">
        <v>344</v>
      </c>
      <c r="C221" s="11" t="s">
        <v>288</v>
      </c>
      <c r="D221" s="22"/>
      <c r="E221" s="85" t="s">
        <v>345</v>
      </c>
      <c r="F221" s="9"/>
      <c r="G221" s="81">
        <v>150</v>
      </c>
      <c r="H221" s="76">
        <f t="shared" si="3"/>
        <v>150</v>
      </c>
      <c r="I221" s="9"/>
      <c r="J221" s="9"/>
      <c r="K221" s="9"/>
      <c r="L221" s="77">
        <v>44645</v>
      </c>
    </row>
    <row r="222" spans="2:12" ht="63" x14ac:dyDescent="0.25">
      <c r="B222" s="78" t="s">
        <v>346</v>
      </c>
      <c r="C222" s="11" t="s">
        <v>288</v>
      </c>
      <c r="D222" s="22"/>
      <c r="E222" s="86" t="s">
        <v>347</v>
      </c>
      <c r="F222" s="22"/>
      <c r="G222" s="81">
        <v>80</v>
      </c>
      <c r="H222" s="76">
        <f t="shared" si="3"/>
        <v>80</v>
      </c>
      <c r="I222" s="22"/>
      <c r="J222" s="22"/>
      <c r="K222" s="22"/>
      <c r="L222" s="77">
        <v>44645</v>
      </c>
    </row>
    <row r="223" spans="2:12" ht="63" x14ac:dyDescent="0.25">
      <c r="B223" s="78" t="s">
        <v>348</v>
      </c>
      <c r="C223" s="11" t="s">
        <v>288</v>
      </c>
      <c r="D223" s="22"/>
      <c r="E223" s="19" t="s">
        <v>349</v>
      </c>
      <c r="F223" s="22"/>
      <c r="G223" s="87">
        <v>50.015000000000001</v>
      </c>
      <c r="H223" s="76">
        <f t="shared" si="3"/>
        <v>50.015000000000001</v>
      </c>
      <c r="I223" s="22"/>
      <c r="J223" s="22"/>
      <c r="K223" s="22"/>
      <c r="L223" s="77">
        <v>44652</v>
      </c>
    </row>
    <row r="224" spans="2:12" ht="63" x14ac:dyDescent="0.25">
      <c r="B224" s="78" t="s">
        <v>350</v>
      </c>
      <c r="C224" s="11" t="s">
        <v>288</v>
      </c>
      <c r="D224" s="22"/>
      <c r="E224" s="80" t="s">
        <v>351</v>
      </c>
      <c r="F224" s="22"/>
      <c r="G224" s="81">
        <v>150.17599999999999</v>
      </c>
      <c r="H224" s="76">
        <f t="shared" si="3"/>
        <v>150.17599999999999</v>
      </c>
      <c r="I224" s="22"/>
      <c r="J224" s="22"/>
      <c r="K224" s="22"/>
      <c r="L224" s="77">
        <v>44652</v>
      </c>
    </row>
    <row r="225" spans="2:12" ht="63" x14ac:dyDescent="0.25">
      <c r="B225" s="78" t="s">
        <v>352</v>
      </c>
      <c r="C225" s="11" t="s">
        <v>288</v>
      </c>
      <c r="D225" s="22"/>
      <c r="E225" s="80" t="s">
        <v>353</v>
      </c>
      <c r="F225" s="22"/>
      <c r="G225" s="81">
        <v>34.46</v>
      </c>
      <c r="H225" s="76">
        <f t="shared" si="3"/>
        <v>34.46</v>
      </c>
      <c r="I225" s="22"/>
      <c r="J225" s="22"/>
      <c r="K225" s="22"/>
      <c r="L225" s="77">
        <v>44652</v>
      </c>
    </row>
    <row r="226" spans="2:12" ht="94.5" x14ac:dyDescent="0.25">
      <c r="B226" s="78" t="s">
        <v>354</v>
      </c>
      <c r="C226" s="11" t="s">
        <v>288</v>
      </c>
      <c r="D226" s="22"/>
      <c r="E226" s="80" t="s">
        <v>355</v>
      </c>
      <c r="F226" s="22"/>
      <c r="G226" s="81">
        <v>531.29999999999995</v>
      </c>
      <c r="H226" s="76">
        <f t="shared" si="3"/>
        <v>531.29999999999995</v>
      </c>
      <c r="I226" s="22"/>
      <c r="J226" s="22"/>
      <c r="K226" s="22"/>
      <c r="L226" s="77">
        <v>44595</v>
      </c>
    </row>
    <row r="227" spans="2:12" ht="63" x14ac:dyDescent="0.25">
      <c r="B227" s="78" t="s">
        <v>354</v>
      </c>
      <c r="C227" s="11" t="s">
        <v>288</v>
      </c>
      <c r="D227" s="22"/>
      <c r="E227" s="80" t="s">
        <v>356</v>
      </c>
      <c r="F227" s="22"/>
      <c r="G227" s="81">
        <v>145.625</v>
      </c>
      <c r="H227" s="76">
        <f t="shared" si="3"/>
        <v>145.625</v>
      </c>
      <c r="I227" s="22"/>
      <c r="J227" s="22"/>
      <c r="K227" s="22"/>
      <c r="L227" s="77">
        <v>44645</v>
      </c>
    </row>
    <row r="228" spans="2:12" ht="63" x14ac:dyDescent="0.25">
      <c r="B228" s="78" t="s">
        <v>357</v>
      </c>
      <c r="C228" s="11" t="s">
        <v>288</v>
      </c>
      <c r="D228" s="22"/>
      <c r="E228" s="80" t="s">
        <v>358</v>
      </c>
      <c r="F228" s="22"/>
      <c r="G228" s="81">
        <v>160</v>
      </c>
      <c r="H228" s="76">
        <f t="shared" si="3"/>
        <v>160</v>
      </c>
      <c r="I228" s="22"/>
      <c r="J228" s="22"/>
      <c r="K228" s="22"/>
      <c r="L228" s="77">
        <v>44645</v>
      </c>
    </row>
    <row r="229" spans="2:12" ht="78.75" x14ac:dyDescent="0.25">
      <c r="B229" s="78" t="s">
        <v>359</v>
      </c>
      <c r="C229" s="11" t="s">
        <v>288</v>
      </c>
      <c r="D229" s="22"/>
      <c r="E229" s="85" t="s">
        <v>360</v>
      </c>
      <c r="F229" s="22"/>
      <c r="G229" s="81">
        <v>50</v>
      </c>
      <c r="H229" s="76">
        <f t="shared" si="3"/>
        <v>50</v>
      </c>
      <c r="I229" s="22"/>
      <c r="J229" s="22"/>
      <c r="K229" s="22"/>
      <c r="L229" s="77">
        <v>44645</v>
      </c>
    </row>
    <row r="230" spans="2:12" ht="126" x14ac:dyDescent="0.25">
      <c r="B230" s="78" t="s">
        <v>359</v>
      </c>
      <c r="C230" s="11" t="s">
        <v>288</v>
      </c>
      <c r="D230" s="22"/>
      <c r="E230" s="88" t="s">
        <v>361</v>
      </c>
      <c r="F230" s="22"/>
      <c r="G230" s="81">
        <v>120</v>
      </c>
      <c r="H230" s="76">
        <f t="shared" si="3"/>
        <v>120</v>
      </c>
      <c r="I230" s="22"/>
      <c r="J230" s="22"/>
      <c r="K230" s="22"/>
      <c r="L230" s="77">
        <v>44645</v>
      </c>
    </row>
    <row r="231" spans="2:12" ht="78.75" x14ac:dyDescent="0.25">
      <c r="B231" s="78" t="s">
        <v>362</v>
      </c>
      <c r="C231" s="11" t="s">
        <v>288</v>
      </c>
      <c r="D231" s="22"/>
      <c r="E231" s="89" t="s">
        <v>363</v>
      </c>
      <c r="F231" s="22"/>
      <c r="G231" s="81">
        <v>75</v>
      </c>
      <c r="H231" s="76">
        <f t="shared" si="3"/>
        <v>75</v>
      </c>
      <c r="I231" s="22"/>
      <c r="J231" s="22"/>
      <c r="K231" s="22"/>
      <c r="L231" s="77">
        <v>44652</v>
      </c>
    </row>
    <row r="232" spans="2:12" ht="63" x14ac:dyDescent="0.25">
      <c r="B232" s="78" t="s">
        <v>364</v>
      </c>
      <c r="C232" s="11" t="s">
        <v>288</v>
      </c>
      <c r="D232" s="22"/>
      <c r="E232" s="88" t="s">
        <v>365</v>
      </c>
      <c r="F232" s="22"/>
      <c r="G232" s="81">
        <v>90</v>
      </c>
      <c r="H232" s="76">
        <f t="shared" si="3"/>
        <v>90</v>
      </c>
      <c r="I232" s="22"/>
      <c r="J232" s="22"/>
      <c r="K232" s="22"/>
      <c r="L232" s="77">
        <v>44652</v>
      </c>
    </row>
    <row r="233" spans="2:12" ht="63" x14ac:dyDescent="0.25">
      <c r="B233" s="78" t="s">
        <v>366</v>
      </c>
      <c r="C233" s="11" t="s">
        <v>288</v>
      </c>
      <c r="D233" s="22"/>
      <c r="E233" s="88" t="s">
        <v>367</v>
      </c>
      <c r="F233" s="22"/>
      <c r="G233" s="81">
        <v>60</v>
      </c>
      <c r="H233" s="76">
        <f t="shared" si="3"/>
        <v>60</v>
      </c>
      <c r="I233" s="22"/>
      <c r="J233" s="22"/>
      <c r="K233" s="22"/>
      <c r="L233" s="77">
        <v>44652</v>
      </c>
    </row>
    <row r="234" spans="2:12" ht="204.75" x14ac:dyDescent="0.25">
      <c r="B234" s="78" t="s">
        <v>368</v>
      </c>
      <c r="C234" s="11" t="s">
        <v>288</v>
      </c>
      <c r="D234" s="22"/>
      <c r="E234" s="90" t="s">
        <v>369</v>
      </c>
      <c r="F234" s="22"/>
      <c r="G234" s="81">
        <v>30</v>
      </c>
      <c r="H234" s="76">
        <f t="shared" si="3"/>
        <v>30</v>
      </c>
      <c r="I234" s="22"/>
      <c r="J234" s="22"/>
      <c r="K234" s="22"/>
      <c r="L234" s="77">
        <v>44652</v>
      </c>
    </row>
    <row r="235" spans="2:12" ht="63" x14ac:dyDescent="0.25">
      <c r="B235" s="78" t="s">
        <v>370</v>
      </c>
      <c r="C235" s="11" t="s">
        <v>288</v>
      </c>
      <c r="D235" s="22"/>
      <c r="E235" s="91" t="s">
        <v>371</v>
      </c>
      <c r="F235" s="22"/>
      <c r="G235" s="81">
        <v>30</v>
      </c>
      <c r="H235" s="76">
        <f t="shared" si="3"/>
        <v>30</v>
      </c>
      <c r="I235" s="22"/>
      <c r="J235" s="22"/>
      <c r="K235" s="22"/>
      <c r="L235" s="77">
        <v>44652</v>
      </c>
    </row>
    <row r="236" spans="2:12" ht="63" x14ac:dyDescent="0.25">
      <c r="B236" s="78" t="s">
        <v>372</v>
      </c>
      <c r="C236" s="11" t="s">
        <v>288</v>
      </c>
      <c r="D236" s="22"/>
      <c r="E236" s="93" t="s">
        <v>373</v>
      </c>
      <c r="F236" s="95"/>
      <c r="G236" s="81">
        <v>401.36500000000001</v>
      </c>
      <c r="H236" s="76">
        <f t="shared" si="3"/>
        <v>401.36500000000001</v>
      </c>
      <c r="I236" s="22"/>
      <c r="J236" s="22"/>
      <c r="K236" s="22"/>
      <c r="L236" s="77">
        <v>44652</v>
      </c>
    </row>
    <row r="237" spans="2:12" ht="63" x14ac:dyDescent="0.25">
      <c r="B237" s="78" t="s">
        <v>374</v>
      </c>
      <c r="C237" s="11" t="s">
        <v>288</v>
      </c>
      <c r="D237" s="22"/>
      <c r="E237" s="80" t="s">
        <v>375</v>
      </c>
      <c r="F237" s="22"/>
      <c r="G237" s="87">
        <v>240</v>
      </c>
      <c r="H237" s="76">
        <f t="shared" si="3"/>
        <v>240</v>
      </c>
      <c r="I237" s="22"/>
      <c r="J237" s="22"/>
      <c r="K237" s="22"/>
      <c r="L237" s="77">
        <v>44743</v>
      </c>
    </row>
    <row r="238" spans="2:12" ht="63" x14ac:dyDescent="0.25">
      <c r="B238" s="78" t="s">
        <v>376</v>
      </c>
      <c r="C238" s="11" t="s">
        <v>288</v>
      </c>
      <c r="D238" s="22"/>
      <c r="E238" s="80" t="s">
        <v>115</v>
      </c>
      <c r="F238" s="22"/>
      <c r="G238" s="87">
        <v>42</v>
      </c>
      <c r="H238" s="76">
        <f t="shared" si="3"/>
        <v>42</v>
      </c>
      <c r="I238" s="22"/>
      <c r="J238" s="22"/>
      <c r="K238" s="22"/>
      <c r="L238" s="77">
        <v>44743</v>
      </c>
    </row>
    <row r="239" spans="2:12" ht="63" x14ac:dyDescent="0.25">
      <c r="B239" s="78" t="s">
        <v>377</v>
      </c>
      <c r="C239" s="11" t="s">
        <v>288</v>
      </c>
      <c r="D239" s="22"/>
      <c r="E239" s="80" t="s">
        <v>312</v>
      </c>
      <c r="F239" s="22"/>
      <c r="G239" s="87">
        <v>42</v>
      </c>
      <c r="H239" s="76">
        <f t="shared" si="3"/>
        <v>42</v>
      </c>
      <c r="I239" s="22"/>
      <c r="J239" s="22"/>
      <c r="K239" s="22"/>
      <c r="L239" s="77">
        <v>44743</v>
      </c>
    </row>
    <row r="240" spans="2:12" ht="78.75" x14ac:dyDescent="0.25">
      <c r="B240" s="78" t="s">
        <v>378</v>
      </c>
      <c r="C240" s="11" t="s">
        <v>288</v>
      </c>
      <c r="D240" s="22"/>
      <c r="E240" s="80" t="s">
        <v>263</v>
      </c>
      <c r="F240" s="22"/>
      <c r="G240" s="87">
        <v>150</v>
      </c>
      <c r="H240" s="76">
        <f t="shared" si="3"/>
        <v>150</v>
      </c>
      <c r="I240" s="22"/>
      <c r="J240" s="22"/>
      <c r="K240" s="22"/>
      <c r="L240" s="77">
        <v>44743</v>
      </c>
    </row>
    <row r="241" spans="2:12" ht="78.75" x14ac:dyDescent="0.25">
      <c r="B241" s="78" t="s">
        <v>379</v>
      </c>
      <c r="C241" s="11" t="s">
        <v>288</v>
      </c>
      <c r="D241" s="22"/>
      <c r="E241" s="80" t="s">
        <v>345</v>
      </c>
      <c r="F241" s="22"/>
      <c r="G241" s="87">
        <v>150</v>
      </c>
      <c r="H241" s="76">
        <f t="shared" si="3"/>
        <v>150</v>
      </c>
      <c r="I241" s="22"/>
      <c r="J241" s="22"/>
      <c r="K241" s="22"/>
      <c r="L241" s="77">
        <v>44743</v>
      </c>
    </row>
    <row r="242" spans="2:12" ht="63" x14ac:dyDescent="0.25">
      <c r="B242" s="78" t="s">
        <v>380</v>
      </c>
      <c r="C242" s="11" t="s">
        <v>288</v>
      </c>
      <c r="D242" s="22"/>
      <c r="E242" s="80" t="s">
        <v>381</v>
      </c>
      <c r="F242" s="22"/>
      <c r="G242" s="76">
        <v>495.82</v>
      </c>
      <c r="H242" s="76">
        <f t="shared" si="3"/>
        <v>495.82</v>
      </c>
      <c r="I242" s="22"/>
      <c r="J242" s="22"/>
      <c r="K242" s="22"/>
      <c r="L242" s="77">
        <v>44743</v>
      </c>
    </row>
    <row r="243" spans="2:12" ht="63" x14ac:dyDescent="0.25">
      <c r="B243" s="78" t="s">
        <v>382</v>
      </c>
      <c r="C243" s="11" t="s">
        <v>288</v>
      </c>
      <c r="D243" s="22"/>
      <c r="E243" s="93" t="s">
        <v>383</v>
      </c>
      <c r="F243" s="9"/>
      <c r="G243" s="76">
        <v>1904.18</v>
      </c>
      <c r="H243" s="76">
        <f t="shared" si="3"/>
        <v>1904.18</v>
      </c>
      <c r="I243" s="22"/>
      <c r="J243" s="22"/>
      <c r="K243" s="22"/>
      <c r="L243" s="77">
        <v>44713</v>
      </c>
    </row>
    <row r="244" spans="2:12" ht="63" x14ac:dyDescent="0.25">
      <c r="B244" s="78" t="s">
        <v>384</v>
      </c>
      <c r="C244" s="11" t="s">
        <v>288</v>
      </c>
      <c r="D244" s="22"/>
      <c r="E244" s="80" t="s">
        <v>358</v>
      </c>
      <c r="F244" s="9"/>
      <c r="G244" s="76">
        <v>350</v>
      </c>
      <c r="H244" s="76">
        <f t="shared" si="3"/>
        <v>350</v>
      </c>
      <c r="I244" s="22"/>
      <c r="J244" s="22"/>
      <c r="K244" s="22"/>
      <c r="L244" s="77">
        <v>44713</v>
      </c>
    </row>
    <row r="245" spans="2:12" ht="78.75" x14ac:dyDescent="0.25">
      <c r="B245" s="78" t="s">
        <v>385</v>
      </c>
      <c r="C245" s="11" t="s">
        <v>288</v>
      </c>
      <c r="D245" s="22"/>
      <c r="E245" s="88" t="s">
        <v>386</v>
      </c>
      <c r="F245" s="9"/>
      <c r="G245" s="76">
        <v>270</v>
      </c>
      <c r="H245" s="76">
        <f t="shared" si="3"/>
        <v>270</v>
      </c>
      <c r="I245" s="22"/>
      <c r="J245" s="22"/>
      <c r="K245" s="22"/>
      <c r="L245" s="77">
        <v>44713</v>
      </c>
    </row>
    <row r="246" spans="2:12" ht="78.75" x14ac:dyDescent="0.25">
      <c r="B246" s="78" t="s">
        <v>387</v>
      </c>
      <c r="C246" s="11" t="s">
        <v>288</v>
      </c>
      <c r="D246" s="22"/>
      <c r="E246" s="85" t="s">
        <v>360</v>
      </c>
      <c r="F246" s="9"/>
      <c r="G246" s="76">
        <v>220</v>
      </c>
      <c r="H246" s="76">
        <f t="shared" si="3"/>
        <v>220</v>
      </c>
      <c r="I246" s="22"/>
      <c r="J246" s="22"/>
      <c r="K246" s="22"/>
      <c r="L246" s="77">
        <v>44713</v>
      </c>
    </row>
    <row r="247" spans="2:12" ht="126" x14ac:dyDescent="0.25">
      <c r="B247" s="78" t="s">
        <v>388</v>
      </c>
      <c r="C247" s="11" t="s">
        <v>288</v>
      </c>
      <c r="D247" s="22"/>
      <c r="E247" s="88" t="s">
        <v>361</v>
      </c>
      <c r="F247" s="9"/>
      <c r="G247" s="76">
        <v>600</v>
      </c>
      <c r="H247" s="76">
        <f t="shared" si="3"/>
        <v>600</v>
      </c>
      <c r="I247" s="22"/>
      <c r="J247" s="22"/>
      <c r="K247" s="22"/>
      <c r="L247" s="77">
        <v>44713</v>
      </c>
    </row>
    <row r="248" spans="2:12" ht="78.75" x14ac:dyDescent="0.25">
      <c r="B248" s="78" t="s">
        <v>389</v>
      </c>
      <c r="C248" s="11" t="s">
        <v>288</v>
      </c>
      <c r="D248" s="22"/>
      <c r="E248" s="85" t="s">
        <v>363</v>
      </c>
      <c r="F248" s="9"/>
      <c r="G248" s="76">
        <v>240</v>
      </c>
      <c r="H248" s="76">
        <f t="shared" si="3"/>
        <v>240</v>
      </c>
      <c r="I248" s="22"/>
      <c r="J248" s="22"/>
      <c r="K248" s="22"/>
      <c r="L248" s="77">
        <v>44713</v>
      </c>
    </row>
    <row r="249" spans="2:12" ht="63" x14ac:dyDescent="0.25">
      <c r="B249" s="78" t="s">
        <v>390</v>
      </c>
      <c r="C249" s="11" t="s">
        <v>288</v>
      </c>
      <c r="D249" s="22"/>
      <c r="E249" s="88" t="s">
        <v>365</v>
      </c>
      <c r="F249" s="9"/>
      <c r="G249" s="76">
        <v>260</v>
      </c>
      <c r="H249" s="76">
        <f t="shared" si="3"/>
        <v>260</v>
      </c>
      <c r="I249" s="22"/>
      <c r="J249" s="22"/>
      <c r="K249" s="22"/>
      <c r="L249" s="77">
        <v>44645</v>
      </c>
    </row>
    <row r="250" spans="2:12" ht="63" x14ac:dyDescent="0.25">
      <c r="B250" s="78" t="s">
        <v>391</v>
      </c>
      <c r="C250" s="11" t="s">
        <v>288</v>
      </c>
      <c r="D250" s="22"/>
      <c r="E250" s="88" t="s">
        <v>367</v>
      </c>
      <c r="F250" s="9"/>
      <c r="G250" s="76">
        <v>200</v>
      </c>
      <c r="H250" s="76">
        <f t="shared" si="3"/>
        <v>200</v>
      </c>
      <c r="I250" s="22"/>
      <c r="J250" s="22"/>
      <c r="K250" s="22"/>
      <c r="L250" s="77">
        <v>44713</v>
      </c>
    </row>
    <row r="251" spans="2:12" ht="204.75" x14ac:dyDescent="0.25">
      <c r="B251" s="78" t="s">
        <v>392</v>
      </c>
      <c r="C251" s="11" t="s">
        <v>288</v>
      </c>
      <c r="D251" s="22"/>
      <c r="E251" s="90" t="s">
        <v>369</v>
      </c>
      <c r="F251" s="9"/>
      <c r="G251" s="76">
        <v>200</v>
      </c>
      <c r="H251" s="76">
        <f t="shared" si="3"/>
        <v>200</v>
      </c>
      <c r="I251" s="22"/>
      <c r="J251" s="22"/>
      <c r="K251" s="22"/>
      <c r="L251" s="77">
        <v>44713</v>
      </c>
    </row>
    <row r="252" spans="2:12" ht="63" x14ac:dyDescent="0.25">
      <c r="B252" s="78" t="s">
        <v>393</v>
      </c>
      <c r="C252" s="11" t="s">
        <v>288</v>
      </c>
      <c r="D252" s="22"/>
      <c r="E252" s="91" t="s">
        <v>371</v>
      </c>
      <c r="F252" s="9"/>
      <c r="G252" s="81">
        <v>60</v>
      </c>
      <c r="H252" s="81">
        <f>G252</f>
        <v>60</v>
      </c>
      <c r="I252" s="22"/>
      <c r="J252" s="22"/>
      <c r="K252" s="22"/>
      <c r="L252" s="77">
        <v>44713</v>
      </c>
    </row>
  </sheetData>
  <mergeCells count="16">
    <mergeCell ref="B192:E192"/>
    <mergeCell ref="B4:Q4"/>
    <mergeCell ref="B6:B8"/>
    <mergeCell ref="C6:C8"/>
    <mergeCell ref="D6:E6"/>
    <mergeCell ref="F6:F8"/>
    <mergeCell ref="G6:G8"/>
    <mergeCell ref="H6:K6"/>
    <mergeCell ref="L6:L8"/>
    <mergeCell ref="D7:D8"/>
    <mergeCell ref="E7:E8"/>
    <mergeCell ref="H7:H8"/>
    <mergeCell ref="I7:J7"/>
    <mergeCell ref="K7:K8"/>
    <mergeCell ref="B70:E70"/>
    <mergeCell ref="B131:E1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Q126"/>
  <sheetViews>
    <sheetView workbookViewId="0">
      <selection activeCell="O9" sqref="O9"/>
    </sheetView>
  </sheetViews>
  <sheetFormatPr defaultRowHeight="15" x14ac:dyDescent="0.25"/>
  <cols>
    <col min="3" max="3" width="19.42578125" customWidth="1"/>
    <col min="4" max="4" width="42.28515625" customWidth="1"/>
    <col min="5" max="5" width="51" customWidth="1"/>
    <col min="6" max="6" width="16.140625" style="67" customWidth="1"/>
    <col min="7" max="7" width="12.7109375" style="67" customWidth="1"/>
    <col min="8" max="8" width="14.140625" style="67" customWidth="1"/>
    <col min="9" max="9" width="16.85546875" customWidth="1"/>
    <col min="11" max="11" width="11.5703125" customWidth="1"/>
    <col min="12" max="12" width="17.42578125" style="67" customWidth="1"/>
  </cols>
  <sheetData>
    <row r="1" spans="2:17" ht="38.25" customHeight="1" x14ac:dyDescent="0.25">
      <c r="B1" s="113" t="s">
        <v>56</v>
      </c>
      <c r="C1" s="113"/>
      <c r="D1" s="113"/>
      <c r="E1" s="113"/>
      <c r="F1" s="113"/>
      <c r="G1" s="113"/>
      <c r="H1" s="113"/>
      <c r="I1" s="113"/>
      <c r="J1" s="113"/>
      <c r="K1" s="5"/>
      <c r="L1" s="5" t="s">
        <v>55</v>
      </c>
      <c r="M1" s="5"/>
      <c r="N1" s="5"/>
      <c r="O1" s="5"/>
      <c r="P1" s="5"/>
      <c r="Q1" s="6"/>
    </row>
    <row r="3" spans="2:17" ht="15.75" x14ac:dyDescent="0.25">
      <c r="B3" s="102" t="s">
        <v>57</v>
      </c>
      <c r="C3" s="102" t="s">
        <v>0</v>
      </c>
      <c r="D3" s="107" t="s">
        <v>58</v>
      </c>
      <c r="E3" s="108"/>
      <c r="F3" s="102" t="s">
        <v>3</v>
      </c>
      <c r="G3" s="102" t="s">
        <v>4</v>
      </c>
      <c r="H3" s="107" t="s">
        <v>59</v>
      </c>
      <c r="I3" s="109"/>
      <c r="J3" s="109"/>
      <c r="K3" s="108"/>
      <c r="L3" s="102" t="s">
        <v>60</v>
      </c>
      <c r="M3" s="1"/>
      <c r="N3" s="1"/>
      <c r="O3" s="1"/>
      <c r="P3" s="1"/>
    </row>
    <row r="4" spans="2:17" ht="15.75" x14ac:dyDescent="0.25">
      <c r="B4" s="103"/>
      <c r="C4" s="105"/>
      <c r="D4" s="110" t="s">
        <v>1</v>
      </c>
      <c r="E4" s="110" t="s">
        <v>2</v>
      </c>
      <c r="F4" s="120"/>
      <c r="G4" s="120"/>
      <c r="H4" s="102" t="s">
        <v>5</v>
      </c>
      <c r="I4" s="111" t="s">
        <v>6</v>
      </c>
      <c r="J4" s="112"/>
      <c r="K4" s="110" t="s">
        <v>9</v>
      </c>
      <c r="L4" s="115"/>
      <c r="M4" s="2"/>
      <c r="N4" s="2"/>
      <c r="O4" s="2"/>
      <c r="P4" s="2"/>
    </row>
    <row r="5" spans="2:17" ht="47.25" x14ac:dyDescent="0.25">
      <c r="B5" s="104"/>
      <c r="C5" s="106"/>
      <c r="D5" s="106"/>
      <c r="E5" s="106"/>
      <c r="F5" s="121"/>
      <c r="G5" s="121"/>
      <c r="H5" s="116"/>
      <c r="I5" s="21" t="s">
        <v>7</v>
      </c>
      <c r="J5" s="21" t="s">
        <v>8</v>
      </c>
      <c r="K5" s="104"/>
      <c r="L5" s="116"/>
      <c r="M5" s="2"/>
      <c r="N5" s="2"/>
      <c r="O5" s="2"/>
      <c r="P5" s="2"/>
    </row>
    <row r="6" spans="2:17" ht="15.75" x14ac:dyDescent="0.25">
      <c r="B6" s="22">
        <v>1</v>
      </c>
      <c r="C6" s="22">
        <v>2</v>
      </c>
      <c r="D6" s="22">
        <v>3</v>
      </c>
      <c r="E6" s="22">
        <v>4</v>
      </c>
      <c r="F6" s="44">
        <v>5</v>
      </c>
      <c r="G6" s="44">
        <v>6</v>
      </c>
      <c r="H6" s="44">
        <v>7</v>
      </c>
      <c r="I6" s="22">
        <v>8</v>
      </c>
      <c r="J6" s="22">
        <v>9</v>
      </c>
      <c r="K6" s="22">
        <v>10</v>
      </c>
      <c r="L6" s="44">
        <v>11</v>
      </c>
      <c r="M6" s="2"/>
      <c r="N6" s="2"/>
      <c r="O6" s="2"/>
      <c r="P6" s="2"/>
    </row>
    <row r="7" spans="2:17" ht="31.5" customHeight="1" x14ac:dyDescent="0.25">
      <c r="B7" s="22">
        <v>1</v>
      </c>
      <c r="C7" s="102" t="s">
        <v>243</v>
      </c>
      <c r="D7" s="117" t="s">
        <v>244</v>
      </c>
      <c r="E7" s="58" t="s">
        <v>245</v>
      </c>
      <c r="F7" s="44" t="s">
        <v>246</v>
      </c>
      <c r="G7" s="69">
        <f>155792.4/1000</f>
        <v>155.79239999999999</v>
      </c>
      <c r="H7" s="69">
        <v>155.79239999999999</v>
      </c>
      <c r="I7" s="35"/>
      <c r="J7" s="35"/>
      <c r="K7" s="35"/>
      <c r="L7" s="68">
        <v>44562</v>
      </c>
      <c r="M7" s="2"/>
      <c r="N7" s="2"/>
      <c r="O7" s="2"/>
      <c r="P7" s="2"/>
    </row>
    <row r="8" spans="2:17" ht="20.25" customHeight="1" x14ac:dyDescent="0.25">
      <c r="B8" s="22">
        <v>2</v>
      </c>
      <c r="C8" s="115"/>
      <c r="D8" s="118"/>
      <c r="E8" s="59" t="s">
        <v>247</v>
      </c>
      <c r="F8" s="44" t="s">
        <v>246</v>
      </c>
      <c r="G8" s="69">
        <f>8000/1000</f>
        <v>8</v>
      </c>
      <c r="H8" s="69">
        <v>8</v>
      </c>
      <c r="I8" s="35"/>
      <c r="J8" s="35"/>
      <c r="K8" s="35"/>
      <c r="L8" s="68">
        <v>44652</v>
      </c>
      <c r="M8" s="2"/>
      <c r="N8" s="2"/>
      <c r="O8" s="2"/>
      <c r="P8" s="2"/>
    </row>
    <row r="9" spans="2:17" ht="27.75" customHeight="1" x14ac:dyDescent="0.25">
      <c r="B9" s="22">
        <v>3</v>
      </c>
      <c r="C9" s="115"/>
      <c r="D9" s="118"/>
      <c r="E9" s="60" t="s">
        <v>248</v>
      </c>
      <c r="F9" s="44" t="s">
        <v>246</v>
      </c>
      <c r="G9" s="69">
        <v>4897.2910000000002</v>
      </c>
      <c r="H9" s="69">
        <v>4897.2910000000002</v>
      </c>
      <c r="I9" s="35"/>
      <c r="J9" s="35"/>
      <c r="K9" s="35"/>
      <c r="L9" s="68">
        <v>44562</v>
      </c>
      <c r="M9" s="2"/>
      <c r="N9" s="2"/>
      <c r="O9" s="2"/>
      <c r="P9" s="2"/>
    </row>
    <row r="10" spans="2:17" ht="37.5" customHeight="1" x14ac:dyDescent="0.25">
      <c r="B10" s="22">
        <v>4</v>
      </c>
      <c r="C10" s="115"/>
      <c r="D10" s="118"/>
      <c r="E10" s="60" t="s">
        <v>249</v>
      </c>
      <c r="F10" s="44" t="s">
        <v>246</v>
      </c>
      <c r="G10" s="69">
        <f>1706760/1000</f>
        <v>1706.76</v>
      </c>
      <c r="H10" s="69">
        <f>1706760/1000</f>
        <v>1706.76</v>
      </c>
      <c r="I10" s="35"/>
      <c r="J10" s="35"/>
      <c r="K10" s="35"/>
      <c r="L10" s="68">
        <v>44562</v>
      </c>
      <c r="M10" s="2"/>
      <c r="N10" s="2"/>
      <c r="O10" s="2"/>
      <c r="P10" s="2"/>
    </row>
    <row r="11" spans="2:17" ht="13.5" customHeight="1" x14ac:dyDescent="0.25">
      <c r="B11" s="22">
        <v>5</v>
      </c>
      <c r="C11" s="115"/>
      <c r="D11" s="118"/>
      <c r="E11" s="61" t="s">
        <v>250</v>
      </c>
      <c r="F11" s="44" t="s">
        <v>246</v>
      </c>
      <c r="G11" s="69">
        <v>349.6</v>
      </c>
      <c r="H11" s="69">
        <v>349.6</v>
      </c>
      <c r="I11" s="35"/>
      <c r="J11" s="35"/>
      <c r="K11" s="35"/>
      <c r="L11" s="68">
        <v>44593</v>
      </c>
      <c r="M11" s="2"/>
      <c r="N11" s="2"/>
      <c r="O11" s="2"/>
      <c r="P11" s="2"/>
    </row>
    <row r="12" spans="2:17" ht="20.25" customHeight="1" x14ac:dyDescent="0.25">
      <c r="B12" s="22">
        <v>6</v>
      </c>
      <c r="C12" s="115"/>
      <c r="D12" s="118"/>
      <c r="E12" s="61" t="s">
        <v>251</v>
      </c>
      <c r="F12" s="44" t="s">
        <v>246</v>
      </c>
      <c r="G12" s="69">
        <v>4.75</v>
      </c>
      <c r="H12" s="69">
        <v>4.75</v>
      </c>
      <c r="I12" s="35"/>
      <c r="J12" s="35"/>
      <c r="K12" s="35"/>
      <c r="L12" s="68">
        <v>44652</v>
      </c>
      <c r="M12" s="2"/>
      <c r="N12" s="2"/>
      <c r="O12" s="2"/>
      <c r="P12" s="2"/>
    </row>
    <row r="13" spans="2:17" ht="13.5" customHeight="1" x14ac:dyDescent="0.25">
      <c r="B13" s="22">
        <v>7</v>
      </c>
      <c r="C13" s="115"/>
      <c r="D13" s="118"/>
      <c r="E13" s="61" t="s">
        <v>252</v>
      </c>
      <c r="F13" s="44" t="s">
        <v>246</v>
      </c>
      <c r="G13" s="70">
        <v>7</v>
      </c>
      <c r="H13" s="70">
        <v>7</v>
      </c>
      <c r="I13" s="35"/>
      <c r="J13" s="35"/>
      <c r="K13" s="35"/>
      <c r="L13" s="68">
        <v>44652</v>
      </c>
      <c r="M13" s="2"/>
      <c r="N13" s="2"/>
      <c r="O13" s="2"/>
      <c r="P13" s="2"/>
    </row>
    <row r="14" spans="2:17" ht="30" customHeight="1" x14ac:dyDescent="0.25">
      <c r="B14" s="22">
        <v>8</v>
      </c>
      <c r="C14" s="115"/>
      <c r="D14" s="118"/>
      <c r="E14" s="61" t="s">
        <v>253</v>
      </c>
      <c r="F14" s="44" t="s">
        <v>246</v>
      </c>
      <c r="G14" s="69">
        <v>2</v>
      </c>
      <c r="H14" s="69">
        <v>2</v>
      </c>
      <c r="I14" s="35"/>
      <c r="J14" s="35"/>
      <c r="K14" s="35"/>
      <c r="L14" s="68">
        <v>44652</v>
      </c>
      <c r="M14" s="2"/>
      <c r="N14" s="2"/>
      <c r="O14" s="2"/>
      <c r="P14" s="2"/>
    </row>
    <row r="15" spans="2:17" ht="27" customHeight="1" x14ac:dyDescent="0.25">
      <c r="B15" s="22">
        <v>9</v>
      </c>
      <c r="C15" s="115"/>
      <c r="D15" s="118"/>
      <c r="E15" s="61" t="s">
        <v>254</v>
      </c>
      <c r="F15" s="44" t="s">
        <v>246</v>
      </c>
      <c r="G15" s="71">
        <v>213.816</v>
      </c>
      <c r="H15" s="71">
        <v>213.816</v>
      </c>
      <c r="I15" s="35"/>
      <c r="J15" s="35"/>
      <c r="K15" s="35"/>
      <c r="L15" s="68">
        <v>44562</v>
      </c>
      <c r="M15" s="2"/>
      <c r="N15" s="2"/>
      <c r="O15" s="2"/>
      <c r="P15" s="2"/>
    </row>
    <row r="16" spans="2:17" ht="25.5" customHeight="1" x14ac:dyDescent="0.25">
      <c r="B16" s="22">
        <v>10</v>
      </c>
      <c r="C16" s="115"/>
      <c r="D16" s="118"/>
      <c r="E16" s="61" t="s">
        <v>255</v>
      </c>
      <c r="F16" s="44" t="s">
        <v>246</v>
      </c>
      <c r="G16" s="69">
        <v>167.875</v>
      </c>
      <c r="H16" s="69">
        <v>167.875</v>
      </c>
      <c r="I16" s="35"/>
      <c r="J16" s="35"/>
      <c r="K16" s="35"/>
      <c r="L16" s="68">
        <v>44562</v>
      </c>
      <c r="M16" s="2"/>
      <c r="N16" s="2"/>
      <c r="O16" s="2"/>
      <c r="P16" s="2"/>
    </row>
    <row r="17" spans="2:16" ht="26.25" customHeight="1" x14ac:dyDescent="0.25">
      <c r="B17" s="22">
        <v>11</v>
      </c>
      <c r="C17" s="115"/>
      <c r="D17" s="118"/>
      <c r="E17" s="61" t="s">
        <v>256</v>
      </c>
      <c r="F17" s="44" t="s">
        <v>246</v>
      </c>
      <c r="G17" s="69">
        <v>16.66</v>
      </c>
      <c r="H17" s="69">
        <v>16.66</v>
      </c>
      <c r="I17" s="35"/>
      <c r="J17" s="35"/>
      <c r="K17" s="35"/>
      <c r="L17" s="68">
        <v>44562</v>
      </c>
      <c r="M17" s="2"/>
      <c r="N17" s="2"/>
      <c r="O17" s="2"/>
      <c r="P17" s="2"/>
    </row>
    <row r="18" spans="2:16" ht="65.25" customHeight="1" x14ac:dyDescent="0.25">
      <c r="B18" s="22">
        <v>12</v>
      </c>
      <c r="C18" s="115"/>
      <c r="D18" s="118"/>
      <c r="E18" s="61" t="s">
        <v>257</v>
      </c>
      <c r="F18" s="44" t="s">
        <v>246</v>
      </c>
      <c r="G18" s="69">
        <v>28.582000000000001</v>
      </c>
      <c r="H18" s="69">
        <v>28.582000000000001</v>
      </c>
      <c r="I18" s="35"/>
      <c r="J18" s="35"/>
      <c r="K18" s="35"/>
      <c r="L18" s="68">
        <v>44562</v>
      </c>
      <c r="M18" s="2"/>
      <c r="N18" s="2"/>
      <c r="O18" s="2"/>
      <c r="P18" s="2"/>
    </row>
    <row r="19" spans="2:16" ht="32.25" customHeight="1" x14ac:dyDescent="0.25">
      <c r="B19" s="22">
        <v>13</v>
      </c>
      <c r="C19" s="115"/>
      <c r="D19" s="118"/>
      <c r="E19" s="61" t="s">
        <v>258</v>
      </c>
      <c r="F19" s="44" t="s">
        <v>246</v>
      </c>
      <c r="G19" s="69">
        <v>2.5</v>
      </c>
      <c r="H19" s="69">
        <v>2.5</v>
      </c>
      <c r="I19" s="35"/>
      <c r="J19" s="35"/>
      <c r="K19" s="35"/>
      <c r="L19" s="68">
        <v>44562</v>
      </c>
      <c r="M19" s="2"/>
      <c r="N19" s="2"/>
      <c r="O19" s="2"/>
      <c r="P19" s="2"/>
    </row>
    <row r="20" spans="2:16" ht="21.75" customHeight="1" x14ac:dyDescent="0.25">
      <c r="B20" s="22">
        <v>14</v>
      </c>
      <c r="C20" s="115"/>
      <c r="D20" s="118"/>
      <c r="E20" s="61" t="s">
        <v>259</v>
      </c>
      <c r="F20" s="44" t="s">
        <v>246</v>
      </c>
      <c r="G20" s="69">
        <v>18.059999999999999</v>
      </c>
      <c r="H20" s="69">
        <v>18.059999999999999</v>
      </c>
      <c r="I20" s="35"/>
      <c r="J20" s="35"/>
      <c r="K20" s="35"/>
      <c r="L20" s="68">
        <v>44562</v>
      </c>
      <c r="M20" s="2"/>
      <c r="N20" s="2"/>
      <c r="O20" s="2"/>
      <c r="P20" s="2"/>
    </row>
    <row r="21" spans="2:16" ht="81" customHeight="1" x14ac:dyDescent="0.25">
      <c r="B21" s="22">
        <v>15</v>
      </c>
      <c r="C21" s="115"/>
      <c r="D21" s="118"/>
      <c r="E21" s="61" t="s">
        <v>260</v>
      </c>
      <c r="F21" s="44" t="s">
        <v>246</v>
      </c>
      <c r="G21" s="69">
        <v>824.64800000000002</v>
      </c>
      <c r="H21" s="69">
        <v>824.64800000000002</v>
      </c>
      <c r="I21" s="35"/>
      <c r="J21" s="35"/>
      <c r="K21" s="35"/>
      <c r="L21" s="68">
        <v>44562</v>
      </c>
      <c r="M21" s="2"/>
      <c r="N21" s="2"/>
      <c r="O21" s="2"/>
      <c r="P21" s="2"/>
    </row>
    <row r="22" spans="2:16" ht="21" customHeight="1" x14ac:dyDescent="0.25">
      <c r="B22" s="22">
        <v>16</v>
      </c>
      <c r="C22" s="115"/>
      <c r="D22" s="118"/>
      <c r="E22" s="61" t="s">
        <v>261</v>
      </c>
      <c r="F22" s="44" t="s">
        <v>246</v>
      </c>
      <c r="G22" s="69">
        <v>36.14</v>
      </c>
      <c r="H22" s="69">
        <v>36.14</v>
      </c>
      <c r="I22" s="35"/>
      <c r="J22" s="35"/>
      <c r="K22" s="35"/>
      <c r="L22" s="68">
        <v>44593</v>
      </c>
      <c r="M22" s="2"/>
      <c r="N22" s="2"/>
      <c r="O22" s="2"/>
      <c r="P22" s="2"/>
    </row>
    <row r="23" spans="2:16" ht="27" customHeight="1" x14ac:dyDescent="0.25">
      <c r="B23" s="22">
        <f>B22+1</f>
        <v>17</v>
      </c>
      <c r="C23" s="115"/>
      <c r="D23" s="118"/>
      <c r="E23" s="61" t="s">
        <v>262</v>
      </c>
      <c r="F23" s="44" t="s">
        <v>246</v>
      </c>
      <c r="G23" s="69">
        <v>4.5</v>
      </c>
      <c r="H23" s="69">
        <v>4.5</v>
      </c>
      <c r="I23" s="35"/>
      <c r="J23" s="35"/>
      <c r="K23" s="35"/>
      <c r="L23" s="68">
        <v>44562</v>
      </c>
      <c r="M23" s="2"/>
      <c r="N23" s="2"/>
      <c r="O23" s="2"/>
      <c r="P23" s="2"/>
    </row>
    <row r="24" spans="2:16" ht="45" customHeight="1" x14ac:dyDescent="0.25">
      <c r="B24" s="22">
        <f t="shared" ref="B24:B46" si="0">B23+1</f>
        <v>18</v>
      </c>
      <c r="C24" s="115"/>
      <c r="D24" s="118"/>
      <c r="E24" s="61" t="s">
        <v>263</v>
      </c>
      <c r="F24" s="44" t="s">
        <v>246</v>
      </c>
      <c r="G24" s="69">
        <v>77</v>
      </c>
      <c r="H24" s="69">
        <v>77</v>
      </c>
      <c r="I24" s="35"/>
      <c r="J24" s="35"/>
      <c r="K24" s="35"/>
      <c r="L24" s="68">
        <v>44682</v>
      </c>
      <c r="M24" s="2"/>
      <c r="N24" s="2"/>
      <c r="O24" s="2"/>
      <c r="P24" s="2"/>
    </row>
    <row r="25" spans="2:16" ht="27.75" customHeight="1" x14ac:dyDescent="0.25">
      <c r="B25" s="22">
        <f t="shared" si="0"/>
        <v>19</v>
      </c>
      <c r="C25" s="115"/>
      <c r="D25" s="118"/>
      <c r="E25" s="61" t="s">
        <v>264</v>
      </c>
      <c r="F25" s="44" t="s">
        <v>246</v>
      </c>
      <c r="G25" s="69">
        <v>6</v>
      </c>
      <c r="H25" s="69">
        <v>6</v>
      </c>
      <c r="I25" s="35"/>
      <c r="J25" s="35"/>
      <c r="K25" s="35"/>
      <c r="L25" s="68">
        <v>44562</v>
      </c>
      <c r="M25" s="2"/>
      <c r="N25" s="2"/>
      <c r="O25" s="2"/>
      <c r="P25" s="2"/>
    </row>
    <row r="26" spans="2:16" ht="18" customHeight="1" x14ac:dyDescent="0.25">
      <c r="B26" s="22">
        <f t="shared" si="0"/>
        <v>20</v>
      </c>
      <c r="C26" s="115"/>
      <c r="D26" s="118"/>
      <c r="E26" s="62" t="s">
        <v>265</v>
      </c>
      <c r="F26" s="44" t="s">
        <v>246</v>
      </c>
      <c r="G26" s="69">
        <v>84.7</v>
      </c>
      <c r="H26" s="69">
        <v>84.7</v>
      </c>
      <c r="I26" s="35"/>
      <c r="J26" s="35"/>
      <c r="K26" s="35"/>
      <c r="L26" s="68">
        <v>44621</v>
      </c>
      <c r="M26" s="2"/>
      <c r="N26" s="2"/>
      <c r="O26" s="2"/>
      <c r="P26" s="2"/>
    </row>
    <row r="27" spans="2:16" ht="16.5" customHeight="1" x14ac:dyDescent="0.25">
      <c r="B27" s="22">
        <f t="shared" si="0"/>
        <v>21</v>
      </c>
      <c r="C27" s="115"/>
      <c r="D27" s="118"/>
      <c r="E27" s="62" t="s">
        <v>266</v>
      </c>
      <c r="F27" s="44" t="s">
        <v>246</v>
      </c>
      <c r="G27" s="69">
        <v>4.75</v>
      </c>
      <c r="H27" s="69">
        <v>4.75</v>
      </c>
      <c r="I27" s="35"/>
      <c r="J27" s="35"/>
      <c r="K27" s="35"/>
      <c r="L27" s="68">
        <v>44682</v>
      </c>
      <c r="M27" s="2"/>
      <c r="N27" s="2"/>
      <c r="O27" s="2"/>
      <c r="P27" s="2"/>
    </row>
    <row r="28" spans="2:16" ht="21.75" customHeight="1" x14ac:dyDescent="0.25">
      <c r="B28" s="22">
        <f t="shared" si="0"/>
        <v>22</v>
      </c>
      <c r="C28" s="115"/>
      <c r="D28" s="118"/>
      <c r="E28" s="62" t="s">
        <v>161</v>
      </c>
      <c r="F28" s="63" t="s">
        <v>267</v>
      </c>
      <c r="G28" s="69">
        <f>6056069.88/1000</f>
        <v>6056.06988</v>
      </c>
      <c r="H28" s="69">
        <f>6056069.88/1000</f>
        <v>6056.06988</v>
      </c>
      <c r="I28" s="35"/>
      <c r="J28" s="35"/>
      <c r="K28" s="35"/>
      <c r="L28" s="68">
        <v>44562</v>
      </c>
      <c r="M28" s="2"/>
      <c r="N28" s="2"/>
      <c r="O28" s="2"/>
      <c r="P28" s="2"/>
    </row>
    <row r="29" spans="2:16" ht="16.5" customHeight="1" x14ac:dyDescent="0.25">
      <c r="B29" s="22">
        <f t="shared" si="0"/>
        <v>23</v>
      </c>
      <c r="C29" s="115"/>
      <c r="D29" s="118"/>
      <c r="E29" s="62" t="s">
        <v>268</v>
      </c>
      <c r="F29" s="44" t="s">
        <v>246</v>
      </c>
      <c r="G29" s="69">
        <f>221700/1000</f>
        <v>221.7</v>
      </c>
      <c r="H29" s="69">
        <f>221700/1000</f>
        <v>221.7</v>
      </c>
      <c r="I29" s="35"/>
      <c r="J29" s="35"/>
      <c r="K29" s="35"/>
      <c r="L29" s="68">
        <v>44682</v>
      </c>
      <c r="M29" s="2"/>
      <c r="N29" s="2"/>
      <c r="O29" s="2"/>
      <c r="P29" s="2"/>
    </row>
    <row r="30" spans="2:16" ht="17.25" customHeight="1" x14ac:dyDescent="0.25">
      <c r="B30" s="22">
        <f t="shared" si="0"/>
        <v>24</v>
      </c>
      <c r="C30" s="115"/>
      <c r="D30" s="118"/>
      <c r="E30" s="62" t="s">
        <v>269</v>
      </c>
      <c r="F30" s="44" t="s">
        <v>246</v>
      </c>
      <c r="G30" s="69">
        <v>373.61500000000001</v>
      </c>
      <c r="H30" s="69">
        <v>373.61500000000001</v>
      </c>
      <c r="I30" s="35"/>
      <c r="J30" s="35"/>
      <c r="K30" s="35"/>
      <c r="L30" s="68">
        <v>44652</v>
      </c>
      <c r="M30" s="2"/>
      <c r="N30" s="2"/>
      <c r="O30" s="2"/>
      <c r="P30" s="2"/>
    </row>
    <row r="31" spans="2:16" ht="45.75" customHeight="1" x14ac:dyDescent="0.25">
      <c r="B31" s="22">
        <f t="shared" si="0"/>
        <v>25</v>
      </c>
      <c r="C31" s="115"/>
      <c r="D31" s="118"/>
      <c r="E31" s="62" t="s">
        <v>270</v>
      </c>
      <c r="F31" s="44" t="s">
        <v>246</v>
      </c>
      <c r="G31" s="69">
        <v>14.7</v>
      </c>
      <c r="H31" s="69">
        <v>14.7</v>
      </c>
      <c r="I31" s="35"/>
      <c r="J31" s="35"/>
      <c r="K31" s="35"/>
      <c r="L31" s="68">
        <v>44682</v>
      </c>
      <c r="M31" s="2"/>
      <c r="N31" s="2"/>
      <c r="O31" s="2"/>
      <c r="P31" s="2"/>
    </row>
    <row r="32" spans="2:16" ht="17.25" customHeight="1" x14ac:dyDescent="0.25">
      <c r="B32" s="22">
        <f t="shared" si="0"/>
        <v>26</v>
      </c>
      <c r="C32" s="115"/>
      <c r="D32" s="118"/>
      <c r="E32" s="62" t="s">
        <v>271</v>
      </c>
      <c r="F32" s="44" t="s">
        <v>246</v>
      </c>
      <c r="G32" s="69">
        <v>134</v>
      </c>
      <c r="H32" s="69">
        <v>134</v>
      </c>
      <c r="I32" s="35"/>
      <c r="J32" s="35"/>
      <c r="K32" s="35"/>
      <c r="L32" s="68">
        <v>44594</v>
      </c>
      <c r="M32" s="2"/>
      <c r="N32" s="2"/>
      <c r="O32" s="2"/>
      <c r="P32" s="2"/>
    </row>
    <row r="33" spans="2:16" ht="19.5" customHeight="1" x14ac:dyDescent="0.25">
      <c r="B33" s="22">
        <f t="shared" si="0"/>
        <v>27</v>
      </c>
      <c r="C33" s="115"/>
      <c r="D33" s="118"/>
      <c r="E33" s="62" t="s">
        <v>272</v>
      </c>
      <c r="F33" s="44" t="s">
        <v>246</v>
      </c>
      <c r="G33" s="69">
        <v>639</v>
      </c>
      <c r="H33" s="69">
        <v>639</v>
      </c>
      <c r="I33" s="35"/>
      <c r="J33" s="35"/>
      <c r="K33" s="35"/>
      <c r="L33" s="68">
        <v>44682</v>
      </c>
      <c r="M33" s="2"/>
      <c r="N33" s="2"/>
      <c r="O33" s="2"/>
      <c r="P33" s="2"/>
    </row>
    <row r="34" spans="2:16" ht="15.75" customHeight="1" x14ac:dyDescent="0.25">
      <c r="B34" s="22">
        <f t="shared" si="0"/>
        <v>28</v>
      </c>
      <c r="C34" s="115"/>
      <c r="D34" s="118"/>
      <c r="E34" s="62" t="s">
        <v>273</v>
      </c>
      <c r="F34" s="44" t="s">
        <v>246</v>
      </c>
      <c r="G34" s="69">
        <v>470</v>
      </c>
      <c r="H34" s="69">
        <v>470</v>
      </c>
      <c r="I34" s="35"/>
      <c r="J34" s="35"/>
      <c r="K34" s="35"/>
      <c r="L34" s="68">
        <v>44682</v>
      </c>
      <c r="M34" s="2"/>
      <c r="N34" s="2"/>
      <c r="O34" s="2"/>
      <c r="P34" s="2"/>
    </row>
    <row r="35" spans="2:16" ht="16.5" customHeight="1" x14ac:dyDescent="0.25">
      <c r="B35" s="22">
        <f t="shared" si="0"/>
        <v>29</v>
      </c>
      <c r="C35" s="115"/>
      <c r="D35" s="118"/>
      <c r="E35" s="62" t="s">
        <v>274</v>
      </c>
      <c r="F35" s="44" t="s">
        <v>246</v>
      </c>
      <c r="G35" s="69">
        <f>217999.2/1000</f>
        <v>217.9992</v>
      </c>
      <c r="H35" s="69">
        <f>217999.2/1000</f>
        <v>217.9992</v>
      </c>
      <c r="I35" s="35"/>
      <c r="J35" s="35"/>
      <c r="K35" s="35"/>
      <c r="L35" s="68">
        <v>44593</v>
      </c>
      <c r="M35" s="2"/>
      <c r="N35" s="2"/>
      <c r="O35" s="2"/>
      <c r="P35" s="2"/>
    </row>
    <row r="36" spans="2:16" ht="16.5" customHeight="1" x14ac:dyDescent="0.25">
      <c r="B36" s="22">
        <f t="shared" si="0"/>
        <v>30</v>
      </c>
      <c r="C36" s="115"/>
      <c r="D36" s="118"/>
      <c r="E36" s="62" t="s">
        <v>275</v>
      </c>
      <c r="F36" s="44" t="s">
        <v>276</v>
      </c>
      <c r="G36" s="69">
        <v>520</v>
      </c>
      <c r="H36" s="69">
        <v>520</v>
      </c>
      <c r="I36" s="35"/>
      <c r="J36" s="35"/>
      <c r="K36" s="35"/>
      <c r="L36" s="68">
        <v>44621</v>
      </c>
      <c r="M36" s="2"/>
      <c r="N36" s="2"/>
      <c r="O36" s="2"/>
      <c r="P36" s="2"/>
    </row>
    <row r="37" spans="2:16" ht="17.25" customHeight="1" x14ac:dyDescent="0.25">
      <c r="B37" s="22">
        <f t="shared" si="0"/>
        <v>31</v>
      </c>
      <c r="C37" s="115"/>
      <c r="D37" s="118"/>
      <c r="E37" s="62" t="s">
        <v>277</v>
      </c>
      <c r="F37" s="44" t="s">
        <v>246</v>
      </c>
      <c r="G37" s="69">
        <v>60</v>
      </c>
      <c r="H37" s="69">
        <v>60</v>
      </c>
      <c r="I37" s="35"/>
      <c r="J37" s="35"/>
      <c r="K37" s="35"/>
      <c r="L37" s="68">
        <v>44682</v>
      </c>
      <c r="M37" s="2"/>
      <c r="N37" s="2"/>
      <c r="O37" s="2"/>
      <c r="P37" s="2"/>
    </row>
    <row r="38" spans="2:16" ht="14.25" customHeight="1" x14ac:dyDescent="0.25">
      <c r="B38" s="22">
        <f t="shared" si="0"/>
        <v>32</v>
      </c>
      <c r="C38" s="115"/>
      <c r="D38" s="118"/>
      <c r="E38" s="62" t="s">
        <v>278</v>
      </c>
      <c r="F38" s="44" t="s">
        <v>276</v>
      </c>
      <c r="G38" s="69">
        <f>483618.9/1000</f>
        <v>483.6189</v>
      </c>
      <c r="H38" s="69">
        <f>483618.9/1000</f>
        <v>483.6189</v>
      </c>
      <c r="I38" s="35"/>
      <c r="J38" s="35"/>
      <c r="K38" s="35"/>
      <c r="L38" s="68">
        <v>44682</v>
      </c>
      <c r="M38" s="2"/>
      <c r="N38" s="2"/>
      <c r="O38" s="2"/>
      <c r="P38" s="2"/>
    </row>
    <row r="39" spans="2:16" ht="18" customHeight="1" x14ac:dyDescent="0.25">
      <c r="B39" s="22">
        <f t="shared" si="0"/>
        <v>33</v>
      </c>
      <c r="C39" s="115"/>
      <c r="D39" s="118"/>
      <c r="E39" s="61" t="s">
        <v>279</v>
      </c>
      <c r="F39" s="44" t="s">
        <v>246</v>
      </c>
      <c r="G39" s="69">
        <v>9.5</v>
      </c>
      <c r="H39" s="69">
        <v>9.5</v>
      </c>
      <c r="I39" s="35"/>
      <c r="J39" s="35"/>
      <c r="K39" s="35"/>
      <c r="L39" s="68">
        <v>44652</v>
      </c>
      <c r="M39" s="2"/>
      <c r="N39" s="2"/>
      <c r="O39" s="2"/>
      <c r="P39" s="2"/>
    </row>
    <row r="40" spans="2:16" ht="29.25" customHeight="1" x14ac:dyDescent="0.25">
      <c r="B40" s="22">
        <f t="shared" si="0"/>
        <v>34</v>
      </c>
      <c r="C40" s="115"/>
      <c r="D40" s="118"/>
      <c r="E40" s="62" t="s">
        <v>280</v>
      </c>
      <c r="F40" s="44" t="s">
        <v>246</v>
      </c>
      <c r="G40" s="69">
        <v>6.06</v>
      </c>
      <c r="H40" s="69">
        <v>6.06</v>
      </c>
      <c r="I40" s="35"/>
      <c r="J40" s="35"/>
      <c r="K40" s="35"/>
      <c r="L40" s="68">
        <v>44713</v>
      </c>
      <c r="M40" s="2"/>
      <c r="N40" s="2"/>
      <c r="O40" s="2"/>
      <c r="P40" s="2"/>
    </row>
    <row r="41" spans="2:16" ht="15.75" x14ac:dyDescent="0.25">
      <c r="B41" s="22">
        <f t="shared" si="0"/>
        <v>35</v>
      </c>
      <c r="C41" s="115"/>
      <c r="D41" s="118"/>
      <c r="E41" s="62" t="s">
        <v>281</v>
      </c>
      <c r="F41" s="44" t="s">
        <v>276</v>
      </c>
      <c r="G41" s="69">
        <v>864</v>
      </c>
      <c r="H41" s="69">
        <v>864</v>
      </c>
      <c r="I41" s="35"/>
      <c r="J41" s="35"/>
      <c r="K41" s="35"/>
      <c r="L41" s="68">
        <v>44562</v>
      </c>
      <c r="M41" s="2"/>
      <c r="N41" s="2"/>
      <c r="O41" s="2"/>
      <c r="P41" s="2"/>
    </row>
    <row r="42" spans="2:16" ht="15.75" x14ac:dyDescent="0.25">
      <c r="B42" s="22">
        <f t="shared" si="0"/>
        <v>36</v>
      </c>
      <c r="C42" s="115"/>
      <c r="D42" s="118"/>
      <c r="E42" s="62" t="s">
        <v>282</v>
      </c>
      <c r="F42" s="44" t="s">
        <v>246</v>
      </c>
      <c r="G42" s="69">
        <v>87.9</v>
      </c>
      <c r="H42" s="69">
        <v>87.9</v>
      </c>
      <c r="I42" s="35"/>
      <c r="J42" s="35"/>
      <c r="K42" s="35"/>
      <c r="L42" s="68">
        <v>44682</v>
      </c>
      <c r="M42" s="2"/>
      <c r="N42" s="2"/>
      <c r="O42" s="2"/>
      <c r="P42" s="2"/>
    </row>
    <row r="43" spans="2:16" ht="15.75" x14ac:dyDescent="0.25">
      <c r="B43" s="22">
        <f t="shared" si="0"/>
        <v>37</v>
      </c>
      <c r="C43" s="115"/>
      <c r="D43" s="118"/>
      <c r="E43" s="59" t="s">
        <v>283</v>
      </c>
      <c r="F43" s="44" t="s">
        <v>246</v>
      </c>
      <c r="G43" s="69">
        <v>232.5</v>
      </c>
      <c r="H43" s="69">
        <v>232.5</v>
      </c>
      <c r="I43" s="35"/>
      <c r="J43" s="35"/>
      <c r="K43" s="35"/>
      <c r="L43" s="68">
        <v>44713</v>
      </c>
      <c r="M43" s="2"/>
      <c r="N43" s="2"/>
      <c r="O43" s="2"/>
      <c r="P43" s="2"/>
    </row>
    <row r="44" spans="2:16" ht="15.75" x14ac:dyDescent="0.25">
      <c r="B44" s="22">
        <f t="shared" si="0"/>
        <v>38</v>
      </c>
      <c r="C44" s="115"/>
      <c r="D44" s="118"/>
      <c r="E44" s="59" t="s">
        <v>194</v>
      </c>
      <c r="F44" s="44" t="s">
        <v>246</v>
      </c>
      <c r="G44" s="69">
        <f>2516047.2/1000</f>
        <v>2516.0472</v>
      </c>
      <c r="H44" s="69">
        <f>2516047.2/1000</f>
        <v>2516.0472</v>
      </c>
      <c r="I44" s="35"/>
      <c r="J44" s="35"/>
      <c r="K44" s="35"/>
      <c r="L44" s="68">
        <v>44562</v>
      </c>
      <c r="M44" s="2"/>
      <c r="N44" s="2"/>
      <c r="O44" s="2"/>
      <c r="P44" s="2"/>
    </row>
    <row r="45" spans="2:16" ht="15.75" x14ac:dyDescent="0.25">
      <c r="B45" s="22">
        <f t="shared" si="0"/>
        <v>39</v>
      </c>
      <c r="C45" s="115"/>
      <c r="D45" s="118"/>
      <c r="E45" s="64" t="s">
        <v>284</v>
      </c>
      <c r="F45" s="44" t="s">
        <v>246</v>
      </c>
      <c r="G45" s="69">
        <v>180</v>
      </c>
      <c r="H45" s="69">
        <v>180</v>
      </c>
      <c r="I45" s="35"/>
      <c r="J45" s="35"/>
      <c r="K45" s="35"/>
      <c r="L45" s="68">
        <v>44562</v>
      </c>
      <c r="M45" s="2"/>
      <c r="N45" s="2"/>
      <c r="O45" s="2"/>
      <c r="P45" s="2"/>
    </row>
    <row r="46" spans="2:16" ht="45" x14ac:dyDescent="0.25">
      <c r="B46" s="22">
        <f t="shared" si="0"/>
        <v>40</v>
      </c>
      <c r="C46" s="116"/>
      <c r="D46" s="119"/>
      <c r="E46" s="65" t="s">
        <v>285</v>
      </c>
      <c r="F46" s="44" t="s">
        <v>246</v>
      </c>
      <c r="G46" s="69">
        <f>54224.4/1000</f>
        <v>54.224400000000003</v>
      </c>
      <c r="H46" s="69">
        <f>54224.4/1000</f>
        <v>54.224400000000003</v>
      </c>
      <c r="I46" s="35"/>
      <c r="J46" s="35"/>
      <c r="K46" s="35"/>
      <c r="L46" s="68">
        <v>44562</v>
      </c>
      <c r="M46" s="2"/>
      <c r="N46" s="2"/>
      <c r="O46" s="2"/>
      <c r="P46" s="2"/>
    </row>
    <row r="47" spans="2:16" ht="15.75" x14ac:dyDescent="0.25">
      <c r="B47" s="111" t="s">
        <v>64</v>
      </c>
      <c r="C47" s="114"/>
      <c r="D47" s="114"/>
      <c r="E47" s="112"/>
      <c r="F47" s="44"/>
      <c r="G47" s="69">
        <f>SUM(G7:G46)</f>
        <v>21757.358980000008</v>
      </c>
      <c r="H47" s="69">
        <f>SUM(H7:H46)</f>
        <v>21757.358980000008</v>
      </c>
      <c r="I47" s="35"/>
      <c r="J47" s="35"/>
      <c r="K47" s="35"/>
      <c r="L47" s="68"/>
      <c r="M47" s="2"/>
      <c r="N47" s="2"/>
      <c r="O47" s="2"/>
      <c r="P47" s="2"/>
    </row>
    <row r="48" spans="2:16" ht="15.75" customHeight="1" x14ac:dyDescent="0.25">
      <c r="B48" s="22">
        <v>1</v>
      </c>
      <c r="C48" s="102" t="s">
        <v>243</v>
      </c>
      <c r="D48" s="117" t="s">
        <v>244</v>
      </c>
      <c r="E48" s="58" t="s">
        <v>245</v>
      </c>
      <c r="F48" s="44" t="s">
        <v>246</v>
      </c>
      <c r="G48" s="69">
        <f>155792.4/1000</f>
        <v>155.79239999999999</v>
      </c>
      <c r="H48" s="72"/>
      <c r="I48" s="69">
        <f>155792.4/1000</f>
        <v>155.79239999999999</v>
      </c>
      <c r="J48" s="35"/>
      <c r="K48" s="35"/>
      <c r="L48" s="68">
        <v>44562</v>
      </c>
      <c r="M48" s="2"/>
      <c r="N48" s="2"/>
      <c r="O48" s="2"/>
      <c r="P48" s="2"/>
    </row>
    <row r="49" spans="2:16" ht="15.75" x14ac:dyDescent="0.25">
      <c r="B49" s="22">
        <v>2</v>
      </c>
      <c r="C49" s="115"/>
      <c r="D49" s="118"/>
      <c r="E49" s="59" t="s">
        <v>247</v>
      </c>
      <c r="F49" s="44" t="s">
        <v>246</v>
      </c>
      <c r="G49" s="69">
        <v>8</v>
      </c>
      <c r="H49" s="72"/>
      <c r="I49" s="69">
        <v>8</v>
      </c>
      <c r="J49" s="35"/>
      <c r="K49" s="35"/>
      <c r="L49" s="68">
        <v>44652</v>
      </c>
      <c r="M49" s="2"/>
      <c r="N49" s="2"/>
      <c r="O49" s="2"/>
      <c r="P49" s="2"/>
    </row>
    <row r="50" spans="2:16" ht="30" x14ac:dyDescent="0.25">
      <c r="B50" s="22">
        <v>3</v>
      </c>
      <c r="C50" s="115"/>
      <c r="D50" s="118"/>
      <c r="E50" s="60" t="s">
        <v>248</v>
      </c>
      <c r="F50" s="44" t="s">
        <v>246</v>
      </c>
      <c r="G50" s="66">
        <f>4911955.91/1000</f>
        <v>4911.9559100000006</v>
      </c>
      <c r="H50" s="72"/>
      <c r="I50" s="66">
        <f>4911955.91/1000</f>
        <v>4911.9559100000006</v>
      </c>
      <c r="J50" s="35"/>
      <c r="K50" s="35"/>
      <c r="L50" s="68">
        <v>44562</v>
      </c>
      <c r="M50" s="2"/>
      <c r="N50" s="2"/>
      <c r="O50" s="2"/>
      <c r="P50" s="2"/>
    </row>
    <row r="51" spans="2:16" ht="30" x14ac:dyDescent="0.25">
      <c r="B51" s="22">
        <v>4</v>
      </c>
      <c r="C51" s="115"/>
      <c r="D51" s="118"/>
      <c r="E51" s="60" t="s">
        <v>249</v>
      </c>
      <c r="F51" s="44" t="s">
        <v>246</v>
      </c>
      <c r="G51" s="69">
        <f>1706760/1000</f>
        <v>1706.76</v>
      </c>
      <c r="H51" s="72"/>
      <c r="I51" s="69">
        <f>1706760/1000</f>
        <v>1706.76</v>
      </c>
      <c r="J51" s="35"/>
      <c r="K51" s="35"/>
      <c r="L51" s="68">
        <v>44562</v>
      </c>
      <c r="M51" s="2"/>
      <c r="N51" s="2"/>
      <c r="O51" s="2"/>
      <c r="P51" s="2"/>
    </row>
    <row r="52" spans="2:16" ht="15.75" x14ac:dyDescent="0.25">
      <c r="B52" s="22">
        <v>5</v>
      </c>
      <c r="C52" s="115"/>
      <c r="D52" s="118"/>
      <c r="E52" s="61" t="s">
        <v>250</v>
      </c>
      <c r="F52" s="44" t="s">
        <v>246</v>
      </c>
      <c r="G52" s="69">
        <v>349.6</v>
      </c>
      <c r="H52" s="72"/>
      <c r="I52" s="69">
        <v>349.6</v>
      </c>
      <c r="J52" s="35"/>
      <c r="K52" s="35"/>
      <c r="L52" s="68">
        <v>44593</v>
      </c>
      <c r="M52" s="2"/>
      <c r="N52" s="2"/>
      <c r="O52" s="2"/>
      <c r="P52" s="2"/>
    </row>
    <row r="53" spans="2:16" ht="15.75" x14ac:dyDescent="0.25">
      <c r="B53" s="22">
        <v>6</v>
      </c>
      <c r="C53" s="115"/>
      <c r="D53" s="118"/>
      <c r="E53" s="61" t="s">
        <v>251</v>
      </c>
      <c r="F53" s="44" t="s">
        <v>246</v>
      </c>
      <c r="G53" s="69">
        <v>4.75</v>
      </c>
      <c r="H53" s="72"/>
      <c r="I53" s="69">
        <v>4.75</v>
      </c>
      <c r="J53" s="35"/>
      <c r="K53" s="35"/>
      <c r="L53" s="68">
        <v>44652</v>
      </c>
    </row>
    <row r="54" spans="2:16" ht="15.75" customHeight="1" x14ac:dyDescent="0.25">
      <c r="B54" s="22">
        <v>7</v>
      </c>
      <c r="C54" s="115"/>
      <c r="D54" s="118"/>
      <c r="E54" s="61" t="s">
        <v>252</v>
      </c>
      <c r="F54" s="44" t="s">
        <v>246</v>
      </c>
      <c r="G54" s="70">
        <v>7</v>
      </c>
      <c r="H54" s="72"/>
      <c r="I54" s="70">
        <v>7</v>
      </c>
      <c r="J54" s="35"/>
      <c r="K54" s="35"/>
      <c r="L54" s="68">
        <v>44652</v>
      </c>
    </row>
    <row r="55" spans="2:16" ht="30" x14ac:dyDescent="0.25">
      <c r="B55" s="22">
        <v>8</v>
      </c>
      <c r="C55" s="115"/>
      <c r="D55" s="118"/>
      <c r="E55" s="61" t="s">
        <v>253</v>
      </c>
      <c r="F55" s="44" t="s">
        <v>246</v>
      </c>
      <c r="G55" s="69">
        <v>2</v>
      </c>
      <c r="H55" s="72"/>
      <c r="I55" s="69">
        <v>2</v>
      </c>
      <c r="J55" s="35"/>
      <c r="K55" s="35"/>
      <c r="L55" s="68">
        <v>44652</v>
      </c>
    </row>
    <row r="56" spans="2:16" ht="30" x14ac:dyDescent="0.25">
      <c r="B56" s="22">
        <v>9</v>
      </c>
      <c r="C56" s="115"/>
      <c r="D56" s="118"/>
      <c r="E56" s="61" t="s">
        <v>254</v>
      </c>
      <c r="F56" s="44" t="s">
        <v>246</v>
      </c>
      <c r="G56" s="71">
        <v>213.816</v>
      </c>
      <c r="H56" s="72"/>
      <c r="I56" s="71">
        <v>213.816</v>
      </c>
      <c r="J56" s="35"/>
      <c r="K56" s="35"/>
      <c r="L56" s="68">
        <v>44562</v>
      </c>
    </row>
    <row r="57" spans="2:16" ht="15.75" x14ac:dyDescent="0.25">
      <c r="B57" s="22">
        <v>10</v>
      </c>
      <c r="C57" s="115"/>
      <c r="D57" s="118"/>
      <c r="E57" s="61" t="s">
        <v>255</v>
      </c>
      <c r="F57" s="44" t="s">
        <v>246</v>
      </c>
      <c r="G57" s="69">
        <v>90.92</v>
      </c>
      <c r="H57" s="72"/>
      <c r="I57" s="69">
        <v>90.92</v>
      </c>
      <c r="J57" s="35"/>
      <c r="K57" s="35"/>
      <c r="L57" s="68">
        <v>44562</v>
      </c>
    </row>
    <row r="58" spans="2:16" ht="30" x14ac:dyDescent="0.25">
      <c r="B58" s="22">
        <v>11</v>
      </c>
      <c r="C58" s="115"/>
      <c r="D58" s="118"/>
      <c r="E58" s="61" t="s">
        <v>256</v>
      </c>
      <c r="F58" s="44" t="s">
        <v>246</v>
      </c>
      <c r="G58" s="69"/>
      <c r="H58" s="72"/>
      <c r="I58" s="69"/>
      <c r="J58" s="35"/>
      <c r="K58" s="35"/>
      <c r="L58" s="68"/>
    </row>
    <row r="59" spans="2:16" ht="58.5" customHeight="1" x14ac:dyDescent="0.25">
      <c r="B59" s="22">
        <v>12</v>
      </c>
      <c r="C59" s="115"/>
      <c r="D59" s="118"/>
      <c r="E59" s="61" t="s">
        <v>257</v>
      </c>
      <c r="F59" s="44" t="s">
        <v>246</v>
      </c>
      <c r="G59" s="69">
        <v>28.582000000000001</v>
      </c>
      <c r="H59" s="72"/>
      <c r="I59" s="69">
        <v>28.582000000000001</v>
      </c>
      <c r="J59" s="35"/>
      <c r="K59" s="35"/>
      <c r="L59" s="68">
        <v>44562</v>
      </c>
    </row>
    <row r="60" spans="2:16" ht="30" x14ac:dyDescent="0.25">
      <c r="B60" s="22">
        <v>13</v>
      </c>
      <c r="C60" s="115"/>
      <c r="D60" s="118"/>
      <c r="E60" s="61" t="s">
        <v>258</v>
      </c>
      <c r="F60" s="44" t="s">
        <v>246</v>
      </c>
      <c r="G60" s="69">
        <v>2.5</v>
      </c>
      <c r="H60" s="72"/>
      <c r="I60" s="69">
        <v>2.5</v>
      </c>
      <c r="J60" s="35"/>
      <c r="K60" s="35"/>
      <c r="L60" s="68">
        <v>44562</v>
      </c>
    </row>
    <row r="61" spans="2:16" ht="15.75" x14ac:dyDescent="0.25">
      <c r="B61" s="22">
        <v>14</v>
      </c>
      <c r="C61" s="115"/>
      <c r="D61" s="118"/>
      <c r="E61" s="61" t="s">
        <v>259</v>
      </c>
      <c r="F61" s="44" t="s">
        <v>246</v>
      </c>
      <c r="G61" s="69">
        <v>18.059999999999999</v>
      </c>
      <c r="H61" s="72"/>
      <c r="I61" s="69">
        <v>18.059999999999999</v>
      </c>
      <c r="J61" s="35"/>
      <c r="K61" s="35"/>
      <c r="L61" s="68">
        <v>44562</v>
      </c>
    </row>
    <row r="62" spans="2:16" ht="75" x14ac:dyDescent="0.25">
      <c r="B62" s="22">
        <v>15</v>
      </c>
      <c r="C62" s="115"/>
      <c r="D62" s="118"/>
      <c r="E62" s="61" t="s">
        <v>260</v>
      </c>
      <c r="F62" s="44" t="s">
        <v>246</v>
      </c>
      <c r="G62" s="69">
        <v>631.18499999999995</v>
      </c>
      <c r="H62" s="72"/>
      <c r="I62" s="69">
        <v>631.18499999999995</v>
      </c>
      <c r="J62" s="35"/>
      <c r="K62" s="35"/>
      <c r="L62" s="68">
        <v>44562</v>
      </c>
    </row>
    <row r="63" spans="2:16" ht="15.75" x14ac:dyDescent="0.25">
      <c r="B63" s="22">
        <v>16</v>
      </c>
      <c r="C63" s="115"/>
      <c r="D63" s="118"/>
      <c r="E63" s="61" t="s">
        <v>261</v>
      </c>
      <c r="F63" s="44" t="s">
        <v>246</v>
      </c>
      <c r="G63" s="69">
        <v>39.615000000000002</v>
      </c>
      <c r="H63" s="72"/>
      <c r="I63" s="69">
        <v>39.615000000000002</v>
      </c>
      <c r="J63" s="35"/>
      <c r="K63" s="35"/>
      <c r="L63" s="68">
        <v>44593</v>
      </c>
    </row>
    <row r="64" spans="2:16" ht="30" x14ac:dyDescent="0.25">
      <c r="B64" s="22">
        <f>B63+1</f>
        <v>17</v>
      </c>
      <c r="C64" s="115"/>
      <c r="D64" s="118"/>
      <c r="E64" s="61" t="s">
        <v>262</v>
      </c>
      <c r="F64" s="44" t="s">
        <v>246</v>
      </c>
      <c r="G64" s="69">
        <v>4.5</v>
      </c>
      <c r="H64" s="72"/>
      <c r="I64" s="69">
        <v>4.5</v>
      </c>
      <c r="J64" s="35"/>
      <c r="K64" s="35"/>
      <c r="L64" s="68">
        <v>44562</v>
      </c>
    </row>
    <row r="65" spans="2:12" ht="45" x14ac:dyDescent="0.25">
      <c r="B65" s="22">
        <f t="shared" ref="B65:B86" si="1">B64+1</f>
        <v>18</v>
      </c>
      <c r="C65" s="115"/>
      <c r="D65" s="118"/>
      <c r="E65" s="61" t="s">
        <v>263</v>
      </c>
      <c r="F65" s="44" t="s">
        <v>246</v>
      </c>
      <c r="G65" s="69">
        <v>18.399999999999999</v>
      </c>
      <c r="H65" s="72"/>
      <c r="I65" s="69">
        <v>18.399999999999999</v>
      </c>
      <c r="J65" s="35"/>
      <c r="K65" s="35"/>
      <c r="L65" s="68">
        <v>44682</v>
      </c>
    </row>
    <row r="66" spans="2:12" ht="15.75" x14ac:dyDescent="0.25">
      <c r="B66" s="22">
        <f t="shared" si="1"/>
        <v>19</v>
      </c>
      <c r="C66" s="115"/>
      <c r="D66" s="118"/>
      <c r="E66" s="61" t="s">
        <v>264</v>
      </c>
      <c r="F66" s="44" t="s">
        <v>246</v>
      </c>
      <c r="G66" s="69">
        <v>22</v>
      </c>
      <c r="H66" s="72"/>
      <c r="I66" s="69">
        <v>22</v>
      </c>
      <c r="J66" s="35"/>
      <c r="K66" s="35"/>
      <c r="L66" s="68">
        <v>44562</v>
      </c>
    </row>
    <row r="67" spans="2:12" ht="15.75" x14ac:dyDescent="0.25">
      <c r="B67" s="22">
        <f t="shared" si="1"/>
        <v>20</v>
      </c>
      <c r="C67" s="115"/>
      <c r="D67" s="118"/>
      <c r="E67" s="62" t="s">
        <v>265</v>
      </c>
      <c r="F67" s="44" t="s">
        <v>246</v>
      </c>
      <c r="G67" s="69">
        <v>89.6</v>
      </c>
      <c r="H67" s="72"/>
      <c r="I67" s="69">
        <v>89.6</v>
      </c>
      <c r="J67" s="35"/>
      <c r="K67" s="35"/>
      <c r="L67" s="68">
        <v>44621</v>
      </c>
    </row>
    <row r="68" spans="2:12" ht="15.75" x14ac:dyDescent="0.25">
      <c r="B68" s="22">
        <f t="shared" si="1"/>
        <v>21</v>
      </c>
      <c r="C68" s="115"/>
      <c r="D68" s="118"/>
      <c r="E68" s="62" t="s">
        <v>266</v>
      </c>
      <c r="F68" s="44" t="s">
        <v>246</v>
      </c>
      <c r="G68" s="69">
        <v>4.75</v>
      </c>
      <c r="H68" s="72"/>
      <c r="I68" s="69">
        <v>4.75</v>
      </c>
      <c r="J68" s="35"/>
      <c r="K68" s="35"/>
      <c r="L68" s="68">
        <v>44682</v>
      </c>
    </row>
    <row r="69" spans="2:12" ht="15.75" x14ac:dyDescent="0.25">
      <c r="B69" s="22">
        <f t="shared" si="1"/>
        <v>22</v>
      </c>
      <c r="C69" s="115"/>
      <c r="D69" s="118"/>
      <c r="E69" s="62" t="s">
        <v>161</v>
      </c>
      <c r="F69" s="63" t="s">
        <v>267</v>
      </c>
      <c r="G69" s="69">
        <f>6056069.88/1000</f>
        <v>6056.06988</v>
      </c>
      <c r="H69" s="72"/>
      <c r="I69" s="69">
        <f>6056069.88/1000</f>
        <v>6056.06988</v>
      </c>
      <c r="J69" s="35"/>
      <c r="K69" s="35"/>
      <c r="L69" s="68">
        <v>44562</v>
      </c>
    </row>
    <row r="70" spans="2:12" ht="15.75" x14ac:dyDescent="0.25">
      <c r="B70" s="22">
        <f t="shared" si="1"/>
        <v>23</v>
      </c>
      <c r="C70" s="115"/>
      <c r="D70" s="118"/>
      <c r="E70" s="62" t="s">
        <v>268</v>
      </c>
      <c r="F70" s="44" t="s">
        <v>246</v>
      </c>
      <c r="G70" s="69">
        <f>221700/1000</f>
        <v>221.7</v>
      </c>
      <c r="H70" s="72"/>
      <c r="I70" s="69">
        <f>221700/1000</f>
        <v>221.7</v>
      </c>
      <c r="J70" s="35"/>
      <c r="K70" s="35"/>
      <c r="L70" s="68">
        <v>44682</v>
      </c>
    </row>
    <row r="71" spans="2:12" ht="15.75" x14ac:dyDescent="0.25">
      <c r="B71" s="22">
        <f t="shared" si="1"/>
        <v>24</v>
      </c>
      <c r="C71" s="115"/>
      <c r="D71" s="118"/>
      <c r="E71" s="62" t="s">
        <v>269</v>
      </c>
      <c r="F71" s="44" t="s">
        <v>246</v>
      </c>
      <c r="G71" s="69">
        <v>373.61500000000001</v>
      </c>
      <c r="H71" s="72"/>
      <c r="I71" s="69">
        <f>373615/1000</f>
        <v>373.61500000000001</v>
      </c>
      <c r="J71" s="35"/>
      <c r="K71" s="35"/>
      <c r="L71" s="68">
        <v>44652</v>
      </c>
    </row>
    <row r="72" spans="2:12" ht="45" x14ac:dyDescent="0.25">
      <c r="B72" s="22">
        <f t="shared" si="1"/>
        <v>25</v>
      </c>
      <c r="C72" s="115"/>
      <c r="D72" s="118"/>
      <c r="E72" s="62" t="s">
        <v>270</v>
      </c>
      <c r="F72" s="44" t="s">
        <v>246</v>
      </c>
      <c r="G72" s="69">
        <v>14.7</v>
      </c>
      <c r="H72" s="72"/>
      <c r="I72" s="69">
        <v>14.7</v>
      </c>
      <c r="J72" s="35"/>
      <c r="K72" s="35"/>
      <c r="L72" s="68">
        <v>44682</v>
      </c>
    </row>
    <row r="73" spans="2:12" ht="15.75" x14ac:dyDescent="0.25">
      <c r="B73" s="22">
        <f t="shared" si="1"/>
        <v>26</v>
      </c>
      <c r="C73" s="115"/>
      <c r="D73" s="118"/>
      <c r="E73" s="62" t="s">
        <v>271</v>
      </c>
      <c r="F73" s="44" t="s">
        <v>246</v>
      </c>
      <c r="G73" s="69">
        <v>134</v>
      </c>
      <c r="H73" s="72"/>
      <c r="I73" s="69">
        <v>134</v>
      </c>
      <c r="J73" s="35"/>
      <c r="K73" s="35"/>
      <c r="L73" s="68">
        <v>44594</v>
      </c>
    </row>
    <row r="74" spans="2:12" ht="15.75" x14ac:dyDescent="0.25">
      <c r="B74" s="22">
        <f t="shared" si="1"/>
        <v>27</v>
      </c>
      <c r="C74" s="115"/>
      <c r="D74" s="118"/>
      <c r="E74" s="62" t="s">
        <v>272</v>
      </c>
      <c r="F74" s="44" t="s">
        <v>246</v>
      </c>
      <c r="G74" s="69">
        <v>639</v>
      </c>
      <c r="H74" s="72"/>
      <c r="I74" s="69">
        <v>639</v>
      </c>
      <c r="J74" s="35"/>
      <c r="K74" s="35"/>
      <c r="L74" s="68">
        <v>44682</v>
      </c>
    </row>
    <row r="75" spans="2:12" ht="15.75" x14ac:dyDescent="0.25">
      <c r="B75" s="22">
        <f t="shared" si="1"/>
        <v>28</v>
      </c>
      <c r="C75" s="115"/>
      <c r="D75" s="118"/>
      <c r="E75" s="62" t="s">
        <v>273</v>
      </c>
      <c r="F75" s="44" t="s">
        <v>246</v>
      </c>
      <c r="G75" s="69">
        <v>470</v>
      </c>
      <c r="H75" s="72"/>
      <c r="I75" s="69">
        <v>470</v>
      </c>
      <c r="J75" s="35"/>
      <c r="K75" s="35"/>
      <c r="L75" s="68">
        <v>44682</v>
      </c>
    </row>
    <row r="76" spans="2:12" ht="15.75" x14ac:dyDescent="0.25">
      <c r="B76" s="22">
        <f t="shared" si="1"/>
        <v>29</v>
      </c>
      <c r="C76" s="115"/>
      <c r="D76" s="118"/>
      <c r="E76" s="62" t="s">
        <v>274</v>
      </c>
      <c r="F76" s="44" t="s">
        <v>246</v>
      </c>
      <c r="G76" s="69">
        <v>217.9992</v>
      </c>
      <c r="H76" s="72"/>
      <c r="I76" s="69">
        <v>217.9992</v>
      </c>
      <c r="J76" s="35"/>
      <c r="K76" s="35"/>
      <c r="L76" s="68">
        <v>44593</v>
      </c>
    </row>
    <row r="77" spans="2:12" ht="15.75" x14ac:dyDescent="0.25">
      <c r="B77" s="22">
        <f t="shared" si="1"/>
        <v>30</v>
      </c>
      <c r="C77" s="115"/>
      <c r="D77" s="118"/>
      <c r="E77" s="62" t="s">
        <v>277</v>
      </c>
      <c r="F77" s="44" t="s">
        <v>246</v>
      </c>
      <c r="G77" s="69">
        <v>60</v>
      </c>
      <c r="H77" s="72"/>
      <c r="I77" s="69">
        <v>60</v>
      </c>
      <c r="J77" s="35"/>
      <c r="K77" s="35"/>
      <c r="L77" s="68">
        <v>44682</v>
      </c>
    </row>
    <row r="78" spans="2:12" ht="15.75" x14ac:dyDescent="0.25">
      <c r="B78" s="22">
        <f t="shared" si="1"/>
        <v>31</v>
      </c>
      <c r="C78" s="115"/>
      <c r="D78" s="118"/>
      <c r="E78" s="62" t="s">
        <v>278</v>
      </c>
      <c r="F78" s="44" t="s">
        <v>276</v>
      </c>
      <c r="G78" s="69">
        <v>904.26700000000005</v>
      </c>
      <c r="H78" s="72"/>
      <c r="I78" s="69">
        <v>904.26700000000005</v>
      </c>
      <c r="J78" s="35"/>
      <c r="K78" s="35"/>
      <c r="L78" s="68">
        <v>44682</v>
      </c>
    </row>
    <row r="79" spans="2:12" ht="15.75" x14ac:dyDescent="0.25">
      <c r="B79" s="22">
        <f t="shared" si="1"/>
        <v>32</v>
      </c>
      <c r="C79" s="115"/>
      <c r="D79" s="118"/>
      <c r="E79" s="61" t="s">
        <v>279</v>
      </c>
      <c r="F79" s="44" t="s">
        <v>246</v>
      </c>
      <c r="G79" s="69">
        <v>9.5</v>
      </c>
      <c r="H79" s="72"/>
      <c r="I79" s="69">
        <v>9.5</v>
      </c>
      <c r="J79" s="35"/>
      <c r="K79" s="35"/>
      <c r="L79" s="68">
        <v>44652</v>
      </c>
    </row>
    <row r="80" spans="2:12" ht="30" x14ac:dyDescent="0.25">
      <c r="B80" s="22">
        <f t="shared" si="1"/>
        <v>33</v>
      </c>
      <c r="C80" s="115"/>
      <c r="D80" s="118"/>
      <c r="E80" s="62" t="s">
        <v>280</v>
      </c>
      <c r="F80" s="44" t="s">
        <v>246</v>
      </c>
      <c r="G80" s="69">
        <v>6.06</v>
      </c>
      <c r="H80" s="72"/>
      <c r="I80" s="69">
        <v>6.06</v>
      </c>
      <c r="J80" s="35"/>
      <c r="K80" s="35"/>
      <c r="L80" s="68">
        <v>44713</v>
      </c>
    </row>
    <row r="81" spans="2:16" ht="15.75" x14ac:dyDescent="0.25">
      <c r="B81" s="22">
        <f t="shared" si="1"/>
        <v>34</v>
      </c>
      <c r="C81" s="115"/>
      <c r="D81" s="118"/>
      <c r="E81" s="62" t="s">
        <v>281</v>
      </c>
      <c r="F81" s="44" t="s">
        <v>276</v>
      </c>
      <c r="G81" s="69">
        <v>864</v>
      </c>
      <c r="H81" s="72"/>
      <c r="I81" s="69">
        <v>864</v>
      </c>
      <c r="J81" s="35"/>
      <c r="K81" s="35"/>
      <c r="L81" s="68">
        <v>44562</v>
      </c>
    </row>
    <row r="82" spans="2:16" ht="15.75" x14ac:dyDescent="0.25">
      <c r="B82" s="22">
        <f t="shared" si="1"/>
        <v>35</v>
      </c>
      <c r="C82" s="115"/>
      <c r="D82" s="118"/>
      <c r="E82" s="62" t="s">
        <v>282</v>
      </c>
      <c r="F82" s="44" t="s">
        <v>246</v>
      </c>
      <c r="G82" s="69">
        <v>87.9</v>
      </c>
      <c r="H82" s="72"/>
      <c r="I82" s="69">
        <v>87.9</v>
      </c>
      <c r="J82" s="35"/>
      <c r="K82" s="35"/>
      <c r="L82" s="68">
        <v>44682</v>
      </c>
    </row>
    <row r="83" spans="2:16" ht="15.75" x14ac:dyDescent="0.25">
      <c r="B83" s="22">
        <f t="shared" si="1"/>
        <v>36</v>
      </c>
      <c r="C83" s="115"/>
      <c r="D83" s="118"/>
      <c r="E83" s="59" t="s">
        <v>283</v>
      </c>
      <c r="F83" s="44" t="s">
        <v>246</v>
      </c>
      <c r="G83" s="69">
        <v>232.5</v>
      </c>
      <c r="H83" s="72"/>
      <c r="I83" s="69">
        <v>232.5</v>
      </c>
      <c r="J83" s="35"/>
      <c r="K83" s="35"/>
      <c r="L83" s="68">
        <v>44713</v>
      </c>
    </row>
    <row r="84" spans="2:16" ht="15.75" x14ac:dyDescent="0.25">
      <c r="B84" s="22">
        <f t="shared" si="1"/>
        <v>37</v>
      </c>
      <c r="C84" s="115"/>
      <c r="D84" s="118"/>
      <c r="E84" s="59" t="s">
        <v>194</v>
      </c>
      <c r="F84" s="44" t="s">
        <v>246</v>
      </c>
      <c r="G84" s="69">
        <f>2603947.2/1000</f>
        <v>2603.9472000000001</v>
      </c>
      <c r="H84" s="72"/>
      <c r="I84" s="69">
        <f>2603947.2/1000</f>
        <v>2603.9472000000001</v>
      </c>
      <c r="J84" s="35"/>
      <c r="K84" s="35"/>
      <c r="L84" s="68">
        <v>44562</v>
      </c>
    </row>
    <row r="85" spans="2:16" ht="15.75" x14ac:dyDescent="0.25">
      <c r="B85" s="22">
        <f t="shared" si="1"/>
        <v>38</v>
      </c>
      <c r="C85" s="115"/>
      <c r="D85" s="118"/>
      <c r="E85" s="64" t="s">
        <v>284</v>
      </c>
      <c r="F85" s="44" t="s">
        <v>246</v>
      </c>
      <c r="G85" s="69">
        <v>180</v>
      </c>
      <c r="H85" s="72"/>
      <c r="I85" s="69">
        <v>180</v>
      </c>
      <c r="J85" s="35"/>
      <c r="K85" s="35"/>
      <c r="L85" s="68">
        <v>44562</v>
      </c>
    </row>
    <row r="86" spans="2:16" ht="45" x14ac:dyDescent="0.25">
      <c r="B86" s="22">
        <f t="shared" si="1"/>
        <v>39</v>
      </c>
      <c r="C86" s="116"/>
      <c r="D86" s="119"/>
      <c r="E86" s="65" t="s">
        <v>285</v>
      </c>
      <c r="F86" s="44" t="s">
        <v>246</v>
      </c>
      <c r="G86" s="69">
        <v>54.224400000000003</v>
      </c>
      <c r="H86" s="72"/>
      <c r="I86" s="69">
        <v>54.224400000000003</v>
      </c>
      <c r="J86" s="35"/>
      <c r="K86" s="35"/>
      <c r="L86" s="68">
        <v>44562</v>
      </c>
    </row>
    <row r="87" spans="2:16" ht="15.75" x14ac:dyDescent="0.25">
      <c r="B87" s="111" t="s">
        <v>66</v>
      </c>
      <c r="C87" s="114"/>
      <c r="D87" s="114"/>
      <c r="E87" s="112"/>
      <c r="F87" s="44"/>
      <c r="G87" s="69">
        <f>SUM(G48:G86)</f>
        <v>21439.268990000004</v>
      </c>
      <c r="H87" s="69"/>
      <c r="I87" s="69">
        <f t="shared" ref="I87" si="2">SUM(I48:I86)</f>
        <v>21439.268990000004</v>
      </c>
      <c r="J87" s="35"/>
      <c r="K87" s="35"/>
      <c r="L87" s="68"/>
      <c r="M87" s="2"/>
      <c r="N87" s="2"/>
      <c r="O87" s="2"/>
      <c r="P87" s="2"/>
    </row>
    <row r="88" spans="2:16" ht="15.75" x14ac:dyDescent="0.25">
      <c r="B88" s="22">
        <v>1</v>
      </c>
      <c r="C88" s="102" t="s">
        <v>243</v>
      </c>
      <c r="D88" s="117" t="s">
        <v>244</v>
      </c>
      <c r="E88" s="58" t="s">
        <v>245</v>
      </c>
      <c r="F88" s="44" t="s">
        <v>246</v>
      </c>
      <c r="G88" s="69">
        <f>155792.4/1000</f>
        <v>155.79239999999999</v>
      </c>
      <c r="H88" s="72"/>
      <c r="I88" s="69">
        <v>155.79239999999999</v>
      </c>
      <c r="J88" s="35"/>
      <c r="K88" s="35"/>
      <c r="L88" s="68">
        <v>44562</v>
      </c>
    </row>
    <row r="89" spans="2:16" ht="15.75" x14ac:dyDescent="0.25">
      <c r="B89" s="22">
        <v>2</v>
      </c>
      <c r="C89" s="115"/>
      <c r="D89" s="118"/>
      <c r="E89" s="59" t="s">
        <v>247</v>
      </c>
      <c r="F89" s="44" t="s">
        <v>246</v>
      </c>
      <c r="G89" s="69">
        <v>8</v>
      </c>
      <c r="H89" s="72"/>
      <c r="I89" s="69">
        <v>8</v>
      </c>
      <c r="J89" s="35"/>
      <c r="K89" s="35"/>
      <c r="L89" s="68">
        <v>44652</v>
      </c>
    </row>
    <row r="90" spans="2:16" ht="30" x14ac:dyDescent="0.25">
      <c r="B90" s="22">
        <v>3</v>
      </c>
      <c r="C90" s="115"/>
      <c r="D90" s="118"/>
      <c r="E90" s="60" t="s">
        <v>248</v>
      </c>
      <c r="F90" s="44" t="s">
        <v>246</v>
      </c>
      <c r="G90" s="69">
        <f>4926930.36/1000</f>
        <v>4926.9303600000003</v>
      </c>
      <c r="H90" s="72"/>
      <c r="I90" s="69">
        <f>4926930.36/1000</f>
        <v>4926.9303600000003</v>
      </c>
      <c r="J90" s="35"/>
      <c r="K90" s="35"/>
      <c r="L90" s="68">
        <v>44562</v>
      </c>
    </row>
    <row r="91" spans="2:16" ht="30" x14ac:dyDescent="0.25">
      <c r="B91" s="22">
        <v>4</v>
      </c>
      <c r="C91" s="115"/>
      <c r="D91" s="118"/>
      <c r="E91" s="60" t="s">
        <v>249</v>
      </c>
      <c r="F91" s="44" t="s">
        <v>246</v>
      </c>
      <c r="G91" s="69">
        <f>1706760/1000</f>
        <v>1706.76</v>
      </c>
      <c r="H91" s="72"/>
      <c r="I91" s="69">
        <f>1706760/1000</f>
        <v>1706.76</v>
      </c>
      <c r="J91" s="35"/>
      <c r="K91" s="35"/>
      <c r="L91" s="68">
        <v>44562</v>
      </c>
    </row>
    <row r="92" spans="2:16" ht="15.75" x14ac:dyDescent="0.25">
      <c r="B92" s="22">
        <v>5</v>
      </c>
      <c r="C92" s="115"/>
      <c r="D92" s="118"/>
      <c r="E92" s="61" t="s">
        <v>250</v>
      </c>
      <c r="F92" s="44" t="s">
        <v>246</v>
      </c>
      <c r="G92" s="69">
        <v>349.6</v>
      </c>
      <c r="H92" s="72"/>
      <c r="I92" s="69">
        <v>349.6</v>
      </c>
      <c r="J92" s="35"/>
      <c r="K92" s="35"/>
      <c r="L92" s="68">
        <v>44593</v>
      </c>
    </row>
    <row r="93" spans="2:16" ht="15.75" x14ac:dyDescent="0.25">
      <c r="B93" s="22">
        <v>6</v>
      </c>
      <c r="C93" s="115"/>
      <c r="D93" s="118"/>
      <c r="E93" s="61" t="s">
        <v>251</v>
      </c>
      <c r="F93" s="44" t="s">
        <v>246</v>
      </c>
      <c r="G93" s="69">
        <v>4.75</v>
      </c>
      <c r="H93" s="72"/>
      <c r="I93" s="69">
        <v>4.75</v>
      </c>
      <c r="J93" s="35"/>
      <c r="K93" s="35"/>
      <c r="L93" s="68">
        <v>44652</v>
      </c>
    </row>
    <row r="94" spans="2:16" ht="15.75" x14ac:dyDescent="0.25">
      <c r="B94" s="22">
        <v>7</v>
      </c>
      <c r="C94" s="115"/>
      <c r="D94" s="118"/>
      <c r="E94" s="61" t="s">
        <v>252</v>
      </c>
      <c r="F94" s="44" t="s">
        <v>246</v>
      </c>
      <c r="G94" s="70">
        <v>7</v>
      </c>
      <c r="H94" s="72"/>
      <c r="I94" s="70">
        <v>7</v>
      </c>
      <c r="J94" s="35"/>
      <c r="K94" s="35"/>
      <c r="L94" s="68">
        <v>44652</v>
      </c>
    </row>
    <row r="95" spans="2:16" ht="30" x14ac:dyDescent="0.25">
      <c r="B95" s="22">
        <v>8</v>
      </c>
      <c r="C95" s="115"/>
      <c r="D95" s="118"/>
      <c r="E95" s="61" t="s">
        <v>253</v>
      </c>
      <c r="F95" s="44" t="s">
        <v>246</v>
      </c>
      <c r="G95" s="69">
        <v>2</v>
      </c>
      <c r="H95" s="72"/>
      <c r="I95" s="69">
        <v>2</v>
      </c>
      <c r="J95" s="35"/>
      <c r="K95" s="35"/>
      <c r="L95" s="68">
        <v>44652</v>
      </c>
    </row>
    <row r="96" spans="2:16" ht="30" x14ac:dyDescent="0.25">
      <c r="B96" s="22">
        <v>9</v>
      </c>
      <c r="C96" s="115"/>
      <c r="D96" s="118"/>
      <c r="E96" s="61" t="s">
        <v>254</v>
      </c>
      <c r="F96" s="44" t="s">
        <v>246</v>
      </c>
      <c r="G96" s="71">
        <v>213.816</v>
      </c>
      <c r="H96" s="72"/>
      <c r="I96" s="71">
        <v>213.816</v>
      </c>
      <c r="J96" s="35"/>
      <c r="K96" s="35"/>
      <c r="L96" s="68">
        <v>44562</v>
      </c>
    </row>
    <row r="97" spans="2:12" ht="15.75" x14ac:dyDescent="0.25">
      <c r="B97" s="22">
        <v>10</v>
      </c>
      <c r="C97" s="115"/>
      <c r="D97" s="118"/>
      <c r="E97" s="61" t="s">
        <v>255</v>
      </c>
      <c r="F97" s="44" t="s">
        <v>246</v>
      </c>
      <c r="G97" s="69">
        <v>90.92</v>
      </c>
      <c r="H97" s="72"/>
      <c r="I97" s="69">
        <v>90.92</v>
      </c>
      <c r="J97" s="35"/>
      <c r="K97" s="35"/>
      <c r="L97" s="68">
        <v>44562</v>
      </c>
    </row>
    <row r="98" spans="2:12" ht="30" x14ac:dyDescent="0.25">
      <c r="B98" s="22">
        <v>11</v>
      </c>
      <c r="C98" s="115"/>
      <c r="D98" s="118"/>
      <c r="E98" s="61" t="s">
        <v>256</v>
      </c>
      <c r="F98" s="44" t="s">
        <v>246</v>
      </c>
      <c r="G98" s="69"/>
      <c r="H98" s="72"/>
      <c r="I98" s="69"/>
      <c r="J98" s="35"/>
      <c r="K98" s="35"/>
      <c r="L98" s="68"/>
    </row>
    <row r="99" spans="2:12" ht="60" x14ac:dyDescent="0.25">
      <c r="B99" s="22">
        <v>12</v>
      </c>
      <c r="C99" s="115"/>
      <c r="D99" s="118"/>
      <c r="E99" s="61" t="s">
        <v>257</v>
      </c>
      <c r="F99" s="44" t="s">
        <v>246</v>
      </c>
      <c r="G99" s="69">
        <v>28.582000000000001</v>
      </c>
      <c r="H99" s="72"/>
      <c r="I99" s="69">
        <v>28.582000000000001</v>
      </c>
      <c r="J99" s="35"/>
      <c r="K99" s="35"/>
      <c r="L99" s="68">
        <v>44562</v>
      </c>
    </row>
    <row r="100" spans="2:12" ht="30" x14ac:dyDescent="0.25">
      <c r="B100" s="22">
        <v>13</v>
      </c>
      <c r="C100" s="115"/>
      <c r="D100" s="118"/>
      <c r="E100" s="61" t="s">
        <v>258</v>
      </c>
      <c r="F100" s="44" t="s">
        <v>246</v>
      </c>
      <c r="G100" s="69">
        <v>2.5</v>
      </c>
      <c r="H100" s="72"/>
      <c r="I100" s="69">
        <v>2.5</v>
      </c>
      <c r="J100" s="35"/>
      <c r="K100" s="35"/>
      <c r="L100" s="68">
        <v>44562</v>
      </c>
    </row>
    <row r="101" spans="2:12" ht="15.75" x14ac:dyDescent="0.25">
      <c r="B101" s="22">
        <v>14</v>
      </c>
      <c r="C101" s="115"/>
      <c r="D101" s="118"/>
      <c r="E101" s="61" t="s">
        <v>259</v>
      </c>
      <c r="F101" s="44" t="s">
        <v>246</v>
      </c>
      <c r="G101" s="69">
        <v>18.059999999999999</v>
      </c>
      <c r="H101" s="72"/>
      <c r="I101" s="69">
        <v>18.059999999999999</v>
      </c>
      <c r="J101" s="35"/>
      <c r="K101" s="35"/>
      <c r="L101" s="68">
        <v>44562</v>
      </c>
    </row>
    <row r="102" spans="2:12" ht="75" x14ac:dyDescent="0.25">
      <c r="B102" s="22">
        <v>15</v>
      </c>
      <c r="C102" s="115"/>
      <c r="D102" s="118"/>
      <c r="E102" s="61" t="s">
        <v>260</v>
      </c>
      <c r="F102" s="44" t="s">
        <v>246</v>
      </c>
      <c r="G102" s="69">
        <v>631.18499999999995</v>
      </c>
      <c r="H102" s="72"/>
      <c r="I102" s="69">
        <v>631.18499999999995</v>
      </c>
      <c r="J102" s="35"/>
      <c r="K102" s="35"/>
      <c r="L102" s="68">
        <v>44562</v>
      </c>
    </row>
    <row r="103" spans="2:12" ht="15.75" x14ac:dyDescent="0.25">
      <c r="B103" s="22">
        <v>16</v>
      </c>
      <c r="C103" s="115"/>
      <c r="D103" s="118"/>
      <c r="E103" s="61" t="s">
        <v>261</v>
      </c>
      <c r="F103" s="44" t="s">
        <v>246</v>
      </c>
      <c r="G103" s="69">
        <v>39.615000000000002</v>
      </c>
      <c r="H103" s="72"/>
      <c r="I103" s="69">
        <v>39.615000000000002</v>
      </c>
      <c r="J103" s="35"/>
      <c r="K103" s="35"/>
      <c r="L103" s="68">
        <v>44593</v>
      </c>
    </row>
    <row r="104" spans="2:12" ht="30" x14ac:dyDescent="0.25">
      <c r="B104" s="22">
        <f>B103+1</f>
        <v>17</v>
      </c>
      <c r="C104" s="115"/>
      <c r="D104" s="118"/>
      <c r="E104" s="61" t="s">
        <v>262</v>
      </c>
      <c r="F104" s="44" t="s">
        <v>246</v>
      </c>
      <c r="G104" s="69">
        <v>4.5</v>
      </c>
      <c r="H104" s="72"/>
      <c r="I104" s="69">
        <v>4.5</v>
      </c>
      <c r="J104" s="35"/>
      <c r="K104" s="35"/>
      <c r="L104" s="68">
        <v>44562</v>
      </c>
    </row>
    <row r="105" spans="2:12" ht="45" x14ac:dyDescent="0.25">
      <c r="B105" s="22">
        <f t="shared" ref="B105:B125" si="3">B104+1</f>
        <v>18</v>
      </c>
      <c r="C105" s="115"/>
      <c r="D105" s="118"/>
      <c r="E105" s="61" t="s">
        <v>263</v>
      </c>
      <c r="F105" s="44" t="s">
        <v>246</v>
      </c>
      <c r="G105" s="69">
        <v>18.399999999999999</v>
      </c>
      <c r="H105" s="72"/>
      <c r="I105" s="69">
        <v>18.399999999999999</v>
      </c>
      <c r="J105" s="35"/>
      <c r="K105" s="35"/>
      <c r="L105" s="68">
        <v>44682</v>
      </c>
    </row>
    <row r="106" spans="2:12" ht="15.75" x14ac:dyDescent="0.25">
      <c r="B106" s="22">
        <f t="shared" si="3"/>
        <v>19</v>
      </c>
      <c r="C106" s="115"/>
      <c r="D106" s="118"/>
      <c r="E106" s="61" t="s">
        <v>264</v>
      </c>
      <c r="F106" s="44" t="s">
        <v>246</v>
      </c>
      <c r="G106" s="69">
        <v>22</v>
      </c>
      <c r="H106" s="72"/>
      <c r="I106" s="69">
        <v>22</v>
      </c>
      <c r="J106" s="35"/>
      <c r="K106" s="35"/>
      <c r="L106" s="68">
        <v>44562</v>
      </c>
    </row>
    <row r="107" spans="2:12" ht="15.75" x14ac:dyDescent="0.25">
      <c r="B107" s="22">
        <f t="shared" si="3"/>
        <v>20</v>
      </c>
      <c r="C107" s="115"/>
      <c r="D107" s="118"/>
      <c r="E107" s="62" t="s">
        <v>265</v>
      </c>
      <c r="F107" s="44" t="s">
        <v>246</v>
      </c>
      <c r="G107" s="69">
        <v>92.3</v>
      </c>
      <c r="H107" s="72"/>
      <c r="I107" s="69">
        <v>92.3</v>
      </c>
      <c r="J107" s="35"/>
      <c r="K107" s="35"/>
      <c r="L107" s="68">
        <v>44621</v>
      </c>
    </row>
    <row r="108" spans="2:12" ht="15.75" x14ac:dyDescent="0.25">
      <c r="B108" s="22">
        <f t="shared" si="3"/>
        <v>21</v>
      </c>
      <c r="C108" s="115"/>
      <c r="D108" s="118"/>
      <c r="E108" s="62" t="s">
        <v>266</v>
      </c>
      <c r="F108" s="44" t="s">
        <v>246</v>
      </c>
      <c r="G108" s="69">
        <v>4.75</v>
      </c>
      <c r="H108" s="72"/>
      <c r="I108" s="69">
        <v>4.75</v>
      </c>
      <c r="J108" s="35"/>
      <c r="K108" s="35"/>
      <c r="L108" s="68">
        <v>44682</v>
      </c>
    </row>
    <row r="109" spans="2:12" ht="15.75" x14ac:dyDescent="0.25">
      <c r="B109" s="22">
        <f t="shared" si="3"/>
        <v>22</v>
      </c>
      <c r="C109" s="115"/>
      <c r="D109" s="118"/>
      <c r="E109" s="62" t="s">
        <v>161</v>
      </c>
      <c r="F109" s="63" t="s">
        <v>267</v>
      </c>
      <c r="G109" s="69">
        <f>6056069.88/1000</f>
        <v>6056.06988</v>
      </c>
      <c r="H109" s="72"/>
      <c r="I109" s="69">
        <f>6056069.88/1000</f>
        <v>6056.06988</v>
      </c>
      <c r="J109" s="35"/>
      <c r="K109" s="35"/>
      <c r="L109" s="68">
        <v>44562</v>
      </c>
    </row>
    <row r="110" spans="2:12" ht="15.75" x14ac:dyDescent="0.25">
      <c r="B110" s="22">
        <f t="shared" si="3"/>
        <v>23</v>
      </c>
      <c r="C110" s="115"/>
      <c r="D110" s="118"/>
      <c r="E110" s="62" t="s">
        <v>268</v>
      </c>
      <c r="F110" s="44" t="s">
        <v>246</v>
      </c>
      <c r="G110" s="69">
        <v>221.7</v>
      </c>
      <c r="H110" s="72"/>
      <c r="I110" s="69">
        <f>221700/1000</f>
        <v>221.7</v>
      </c>
      <c r="J110" s="35"/>
      <c r="K110" s="35"/>
      <c r="L110" s="68">
        <v>44682</v>
      </c>
    </row>
    <row r="111" spans="2:12" ht="15.75" x14ac:dyDescent="0.25">
      <c r="B111" s="22">
        <f t="shared" si="3"/>
        <v>24</v>
      </c>
      <c r="C111" s="115"/>
      <c r="D111" s="118"/>
      <c r="E111" s="62" t="s">
        <v>269</v>
      </c>
      <c r="F111" s="44" t="s">
        <v>246</v>
      </c>
      <c r="G111" s="69">
        <f>373615/1000</f>
        <v>373.61500000000001</v>
      </c>
      <c r="H111" s="72"/>
      <c r="I111" s="69">
        <f>373615/1000</f>
        <v>373.61500000000001</v>
      </c>
      <c r="J111" s="35"/>
      <c r="K111" s="35"/>
      <c r="L111" s="68">
        <v>44652</v>
      </c>
    </row>
    <row r="112" spans="2:12" ht="45" x14ac:dyDescent="0.25">
      <c r="B112" s="22">
        <f t="shared" si="3"/>
        <v>25</v>
      </c>
      <c r="C112" s="115"/>
      <c r="D112" s="118"/>
      <c r="E112" s="62" t="s">
        <v>270</v>
      </c>
      <c r="F112" s="44" t="s">
        <v>246</v>
      </c>
      <c r="G112" s="69">
        <v>14.7</v>
      </c>
      <c r="H112" s="72"/>
      <c r="I112" s="69">
        <v>14.7</v>
      </c>
      <c r="J112" s="35"/>
      <c r="K112" s="35"/>
      <c r="L112" s="68">
        <v>44682</v>
      </c>
    </row>
    <row r="113" spans="2:16" ht="15.75" x14ac:dyDescent="0.25">
      <c r="B113" s="22">
        <f t="shared" si="3"/>
        <v>26</v>
      </c>
      <c r="C113" s="115"/>
      <c r="D113" s="118"/>
      <c r="E113" s="62" t="s">
        <v>271</v>
      </c>
      <c r="F113" s="44" t="s">
        <v>246</v>
      </c>
      <c r="G113" s="69">
        <v>134</v>
      </c>
      <c r="H113" s="72"/>
      <c r="I113" s="69">
        <v>134</v>
      </c>
      <c r="J113" s="35"/>
      <c r="K113" s="35"/>
      <c r="L113" s="68">
        <v>44594</v>
      </c>
    </row>
    <row r="114" spans="2:16" ht="15.75" x14ac:dyDescent="0.25">
      <c r="B114" s="22">
        <f t="shared" si="3"/>
        <v>27</v>
      </c>
      <c r="C114" s="115"/>
      <c r="D114" s="118"/>
      <c r="E114" s="62" t="s">
        <v>272</v>
      </c>
      <c r="F114" s="44" t="s">
        <v>246</v>
      </c>
      <c r="G114" s="69">
        <v>639</v>
      </c>
      <c r="H114" s="72"/>
      <c r="I114" s="69">
        <v>639</v>
      </c>
      <c r="J114" s="35"/>
      <c r="K114" s="35"/>
      <c r="L114" s="68">
        <v>44682</v>
      </c>
    </row>
    <row r="115" spans="2:16" ht="15.75" x14ac:dyDescent="0.25">
      <c r="B115" s="22">
        <f t="shared" si="3"/>
        <v>28</v>
      </c>
      <c r="C115" s="115"/>
      <c r="D115" s="118"/>
      <c r="E115" s="62" t="s">
        <v>273</v>
      </c>
      <c r="F115" s="44" t="s">
        <v>246</v>
      </c>
      <c r="G115" s="69">
        <v>470</v>
      </c>
      <c r="H115" s="72"/>
      <c r="I115" s="69">
        <v>470</v>
      </c>
      <c r="J115" s="35"/>
      <c r="K115" s="35"/>
      <c r="L115" s="68">
        <v>44682</v>
      </c>
    </row>
    <row r="116" spans="2:16" ht="15.75" x14ac:dyDescent="0.25">
      <c r="B116" s="22">
        <f t="shared" si="3"/>
        <v>29</v>
      </c>
      <c r="C116" s="115"/>
      <c r="D116" s="118"/>
      <c r="E116" s="62" t="s">
        <v>274</v>
      </c>
      <c r="F116" s="44" t="s">
        <v>246</v>
      </c>
      <c r="G116" s="69">
        <v>217.9992</v>
      </c>
      <c r="H116" s="72"/>
      <c r="I116" s="69">
        <v>217.9992</v>
      </c>
      <c r="J116" s="35"/>
      <c r="K116" s="35"/>
      <c r="L116" s="68">
        <v>44593</v>
      </c>
    </row>
    <row r="117" spans="2:16" ht="15.75" x14ac:dyDescent="0.25">
      <c r="B117" s="22">
        <f t="shared" si="3"/>
        <v>30</v>
      </c>
      <c r="C117" s="115"/>
      <c r="D117" s="118"/>
      <c r="E117" s="62" t="s">
        <v>278</v>
      </c>
      <c r="F117" s="44" t="s">
        <v>276</v>
      </c>
      <c r="G117" s="69">
        <v>904.26700000000005</v>
      </c>
      <c r="H117" s="72"/>
      <c r="I117" s="69">
        <v>904.26700000000005</v>
      </c>
      <c r="J117" s="35"/>
      <c r="K117" s="35"/>
      <c r="L117" s="68">
        <v>44682</v>
      </c>
    </row>
    <row r="118" spans="2:16" ht="15.75" x14ac:dyDescent="0.25">
      <c r="B118" s="22">
        <f t="shared" si="3"/>
        <v>31</v>
      </c>
      <c r="C118" s="115"/>
      <c r="D118" s="118"/>
      <c r="E118" s="61" t="s">
        <v>279</v>
      </c>
      <c r="F118" s="44" t="s">
        <v>246</v>
      </c>
      <c r="G118" s="69">
        <v>9.5</v>
      </c>
      <c r="H118" s="72"/>
      <c r="I118" s="69">
        <v>9.5</v>
      </c>
      <c r="J118" s="35"/>
      <c r="K118" s="35"/>
      <c r="L118" s="68">
        <v>44652</v>
      </c>
    </row>
    <row r="119" spans="2:16" ht="30" x14ac:dyDescent="0.25">
      <c r="B119" s="22">
        <f t="shared" si="3"/>
        <v>32</v>
      </c>
      <c r="C119" s="115"/>
      <c r="D119" s="118"/>
      <c r="E119" s="62" t="s">
        <v>280</v>
      </c>
      <c r="F119" s="44" t="s">
        <v>246</v>
      </c>
      <c r="G119" s="69">
        <v>6.06</v>
      </c>
      <c r="H119" s="72"/>
      <c r="I119" s="69">
        <v>6.06</v>
      </c>
      <c r="J119" s="35"/>
      <c r="K119" s="35"/>
      <c r="L119" s="68">
        <v>44713</v>
      </c>
    </row>
    <row r="120" spans="2:16" ht="15.75" x14ac:dyDescent="0.25">
      <c r="B120" s="22">
        <f t="shared" si="3"/>
        <v>33</v>
      </c>
      <c r="C120" s="115"/>
      <c r="D120" s="118"/>
      <c r="E120" s="62" t="s">
        <v>281</v>
      </c>
      <c r="F120" s="44" t="s">
        <v>276</v>
      </c>
      <c r="G120" s="69">
        <v>864</v>
      </c>
      <c r="H120" s="72"/>
      <c r="I120" s="69">
        <v>864</v>
      </c>
      <c r="J120" s="35"/>
      <c r="K120" s="35"/>
      <c r="L120" s="68">
        <v>44562</v>
      </c>
    </row>
    <row r="121" spans="2:16" ht="15.75" x14ac:dyDescent="0.25">
      <c r="B121" s="22">
        <f t="shared" si="3"/>
        <v>34</v>
      </c>
      <c r="C121" s="115"/>
      <c r="D121" s="118"/>
      <c r="E121" s="62" t="s">
        <v>282</v>
      </c>
      <c r="F121" s="44" t="s">
        <v>246</v>
      </c>
      <c r="G121" s="69">
        <v>87.9</v>
      </c>
      <c r="H121" s="72"/>
      <c r="I121" s="69">
        <v>87.9</v>
      </c>
      <c r="J121" s="35"/>
      <c r="K121" s="35"/>
      <c r="L121" s="68">
        <v>44682</v>
      </c>
    </row>
    <row r="122" spans="2:16" ht="15.75" x14ac:dyDescent="0.25">
      <c r="B122" s="22">
        <f t="shared" si="3"/>
        <v>35</v>
      </c>
      <c r="C122" s="115"/>
      <c r="D122" s="118"/>
      <c r="E122" s="59" t="s">
        <v>283</v>
      </c>
      <c r="F122" s="44" t="s">
        <v>246</v>
      </c>
      <c r="G122" s="69">
        <v>232.5</v>
      </c>
      <c r="H122" s="72"/>
      <c r="I122" s="69">
        <v>232.5</v>
      </c>
      <c r="J122" s="35"/>
      <c r="K122" s="35"/>
      <c r="L122" s="68">
        <v>44713</v>
      </c>
    </row>
    <row r="123" spans="2:16" ht="15.75" x14ac:dyDescent="0.25">
      <c r="B123" s="22">
        <f t="shared" si="3"/>
        <v>36</v>
      </c>
      <c r="C123" s="115"/>
      <c r="D123" s="118"/>
      <c r="E123" s="59" t="s">
        <v>194</v>
      </c>
      <c r="F123" s="44" t="s">
        <v>246</v>
      </c>
      <c r="G123" s="69">
        <f>2603947.2/1000</f>
        <v>2603.9472000000001</v>
      </c>
      <c r="H123" s="72"/>
      <c r="I123" s="69">
        <f>2603947.2/1000</f>
        <v>2603.9472000000001</v>
      </c>
      <c r="J123" s="35"/>
      <c r="K123" s="35"/>
      <c r="L123" s="68">
        <v>44562</v>
      </c>
    </row>
    <row r="124" spans="2:16" ht="15.75" x14ac:dyDescent="0.25">
      <c r="B124" s="22">
        <f t="shared" si="3"/>
        <v>37</v>
      </c>
      <c r="C124" s="115"/>
      <c r="D124" s="118"/>
      <c r="E124" s="64" t="s">
        <v>284</v>
      </c>
      <c r="F124" s="44" t="s">
        <v>246</v>
      </c>
      <c r="G124" s="69">
        <v>180</v>
      </c>
      <c r="H124" s="72"/>
      <c r="I124" s="69">
        <v>180</v>
      </c>
      <c r="J124" s="35"/>
      <c r="K124" s="35"/>
      <c r="L124" s="68">
        <v>44562</v>
      </c>
    </row>
    <row r="125" spans="2:16" ht="45" x14ac:dyDescent="0.25">
      <c r="B125" s="22">
        <f t="shared" si="3"/>
        <v>38</v>
      </c>
      <c r="C125" s="116"/>
      <c r="D125" s="119"/>
      <c r="E125" s="65" t="s">
        <v>285</v>
      </c>
      <c r="F125" s="44" t="s">
        <v>246</v>
      </c>
      <c r="G125" s="69">
        <f>54224.4/1000</f>
        <v>54.224400000000003</v>
      </c>
      <c r="H125" s="72"/>
      <c r="I125" s="69">
        <f>54224.4/1000</f>
        <v>54.224400000000003</v>
      </c>
      <c r="J125" s="35"/>
      <c r="K125" s="35"/>
      <c r="L125" s="68">
        <v>44562</v>
      </c>
    </row>
    <row r="126" spans="2:16" ht="15.75" x14ac:dyDescent="0.25">
      <c r="B126" s="111" t="s">
        <v>68</v>
      </c>
      <c r="C126" s="114"/>
      <c r="D126" s="114"/>
      <c r="E126" s="112"/>
      <c r="F126" s="44"/>
      <c r="G126" s="69">
        <f>SUM(G88:G125)</f>
        <v>21396.943440000003</v>
      </c>
      <c r="H126" s="69"/>
      <c r="I126" s="35">
        <f>SUM(I88:I125)</f>
        <v>21396.943440000003</v>
      </c>
      <c r="J126" s="35"/>
      <c r="K126" s="35"/>
      <c r="L126" s="44"/>
      <c r="M126" s="2"/>
      <c r="N126" s="2"/>
      <c r="O126" s="2"/>
      <c r="P126" s="2"/>
    </row>
  </sheetData>
  <mergeCells count="22">
    <mergeCell ref="B1:J1"/>
    <mergeCell ref="C48:C86"/>
    <mergeCell ref="D48:D86"/>
    <mergeCell ref="B87:E87"/>
    <mergeCell ref="C88:C125"/>
    <mergeCell ref="D88:D125"/>
    <mergeCell ref="L3:L5"/>
    <mergeCell ref="D4:D5"/>
    <mergeCell ref="E4:E5"/>
    <mergeCell ref="B126:E126"/>
    <mergeCell ref="H4:H5"/>
    <mergeCell ref="I4:J4"/>
    <mergeCell ref="K4:K5"/>
    <mergeCell ref="C7:C46"/>
    <mergeCell ref="D7:D46"/>
    <mergeCell ref="B47:E47"/>
    <mergeCell ref="B3:B5"/>
    <mergeCell ref="C3:C5"/>
    <mergeCell ref="D3:E3"/>
    <mergeCell ref="F3:F5"/>
    <mergeCell ref="G3:G5"/>
    <mergeCell ref="H3:K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Q26"/>
  <sheetViews>
    <sheetView workbookViewId="0">
      <selection activeCell="J2" sqref="J2:K2"/>
    </sheetView>
  </sheetViews>
  <sheetFormatPr defaultRowHeight="15" x14ac:dyDescent="0.25"/>
  <cols>
    <col min="3" max="3" width="24" customWidth="1"/>
    <col min="4" max="4" width="11.7109375" customWidth="1"/>
    <col min="5" max="5" width="31.5703125" customWidth="1"/>
    <col min="6" max="6" width="16.140625" customWidth="1"/>
    <col min="7" max="7" width="16.5703125" customWidth="1"/>
    <col min="8" max="8" width="13.28515625" customWidth="1"/>
    <col min="9" max="10" width="14" customWidth="1"/>
    <col min="11" max="11" width="11.5703125" customWidth="1"/>
    <col min="12" max="12" width="17.42578125" customWidth="1"/>
  </cols>
  <sheetData>
    <row r="2" spans="2:17" ht="31.5" customHeight="1" x14ac:dyDescent="0.25">
      <c r="J2" s="113" t="s">
        <v>55</v>
      </c>
      <c r="K2" s="113"/>
    </row>
    <row r="3" spans="2:17" ht="15.75" customHeight="1" x14ac:dyDescent="0.2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7" ht="15.75" x14ac:dyDescent="0.25">
      <c r="B4" s="100" t="s">
        <v>56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1"/>
    </row>
    <row r="6" spans="2:17" ht="15.75" x14ac:dyDescent="0.25">
      <c r="B6" s="102" t="s">
        <v>57</v>
      </c>
      <c r="C6" s="102" t="s">
        <v>0</v>
      </c>
      <c r="D6" s="107" t="s">
        <v>58</v>
      </c>
      <c r="E6" s="108"/>
      <c r="F6" s="102" t="s">
        <v>3</v>
      </c>
      <c r="G6" s="102" t="s">
        <v>4</v>
      </c>
      <c r="H6" s="107" t="s">
        <v>59</v>
      </c>
      <c r="I6" s="109"/>
      <c r="J6" s="109"/>
      <c r="K6" s="108"/>
      <c r="L6" s="102" t="s">
        <v>60</v>
      </c>
      <c r="M6" s="1"/>
      <c r="N6" s="1"/>
      <c r="O6" s="1"/>
      <c r="P6" s="1"/>
    </row>
    <row r="7" spans="2:17" ht="15.75" x14ac:dyDescent="0.25">
      <c r="B7" s="103"/>
      <c r="C7" s="105"/>
      <c r="D7" s="110" t="s">
        <v>1</v>
      </c>
      <c r="E7" s="110" t="s">
        <v>2</v>
      </c>
      <c r="F7" s="105"/>
      <c r="G7" s="105"/>
      <c r="H7" s="110" t="s">
        <v>5</v>
      </c>
      <c r="I7" s="111" t="s">
        <v>6</v>
      </c>
      <c r="J7" s="112"/>
      <c r="K7" s="110" t="s">
        <v>9</v>
      </c>
      <c r="L7" s="103"/>
      <c r="M7" s="2"/>
      <c r="N7" s="2"/>
      <c r="O7" s="2"/>
      <c r="P7" s="2"/>
    </row>
    <row r="8" spans="2:17" ht="31.5" x14ac:dyDescent="0.25">
      <c r="B8" s="104"/>
      <c r="C8" s="106"/>
      <c r="D8" s="106"/>
      <c r="E8" s="106"/>
      <c r="F8" s="106"/>
      <c r="G8" s="106"/>
      <c r="H8" s="104"/>
      <c r="I8" s="21" t="s">
        <v>7</v>
      </c>
      <c r="J8" s="21" t="s">
        <v>8</v>
      </c>
      <c r="K8" s="104"/>
      <c r="L8" s="104"/>
      <c r="M8" s="2"/>
      <c r="N8" s="2"/>
      <c r="O8" s="2"/>
      <c r="P8" s="2"/>
    </row>
    <row r="9" spans="2:17" ht="15.75" x14ac:dyDescent="0.25"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"/>
      <c r="N9" s="2"/>
      <c r="O9" s="2"/>
      <c r="P9" s="2"/>
    </row>
    <row r="10" spans="2:17" ht="31.5" x14ac:dyDescent="0.25">
      <c r="B10" s="22"/>
      <c r="C10" s="21" t="s">
        <v>159</v>
      </c>
      <c r="D10" s="22"/>
      <c r="E10" s="21" t="s">
        <v>160</v>
      </c>
      <c r="F10" s="3" t="s">
        <v>63</v>
      </c>
      <c r="G10" s="37">
        <v>706.56</v>
      </c>
      <c r="H10" s="37">
        <v>706.56</v>
      </c>
      <c r="I10" s="37">
        <v>706.56</v>
      </c>
      <c r="J10" s="37">
        <v>706.56</v>
      </c>
      <c r="K10" s="22"/>
      <c r="L10" s="25">
        <v>44652</v>
      </c>
      <c r="M10" s="2"/>
      <c r="N10" s="2"/>
      <c r="O10" s="2"/>
      <c r="P10" s="2"/>
    </row>
    <row r="11" spans="2:17" ht="31.5" x14ac:dyDescent="0.25">
      <c r="B11" s="22"/>
      <c r="C11" s="21" t="s">
        <v>159</v>
      </c>
      <c r="D11" s="22"/>
      <c r="E11" s="21" t="s">
        <v>161</v>
      </c>
      <c r="F11" s="3" t="s">
        <v>63</v>
      </c>
      <c r="G11" s="37">
        <v>1352</v>
      </c>
      <c r="H11" s="37">
        <v>1352</v>
      </c>
      <c r="I11" s="37">
        <v>1352</v>
      </c>
      <c r="J11" s="37">
        <v>1352</v>
      </c>
      <c r="K11" s="22"/>
      <c r="L11" s="25">
        <v>44652</v>
      </c>
      <c r="M11" s="2"/>
      <c r="N11" s="2"/>
      <c r="O11" s="2"/>
      <c r="P11" s="2"/>
    </row>
    <row r="12" spans="2:17" ht="15.75" x14ac:dyDescent="0.25">
      <c r="B12" s="111" t="s">
        <v>64</v>
      </c>
      <c r="C12" s="114"/>
      <c r="D12" s="114"/>
      <c r="E12" s="112"/>
      <c r="F12" s="3"/>
      <c r="G12" s="37"/>
      <c r="H12" s="37"/>
      <c r="I12" s="37"/>
      <c r="J12" s="37"/>
      <c r="K12" s="22"/>
      <c r="L12" s="25"/>
      <c r="M12" s="2"/>
      <c r="N12" s="2"/>
      <c r="O12" s="2"/>
      <c r="P12" s="2"/>
    </row>
    <row r="13" spans="2:17" ht="31.5" x14ac:dyDescent="0.25">
      <c r="B13" s="22"/>
      <c r="C13" s="21" t="s">
        <v>159</v>
      </c>
      <c r="D13" s="22"/>
      <c r="E13" s="21" t="s">
        <v>160</v>
      </c>
      <c r="F13" s="3" t="s">
        <v>63</v>
      </c>
      <c r="G13" s="37">
        <v>2570.2716</v>
      </c>
      <c r="H13" s="37">
        <v>2570.2716</v>
      </c>
      <c r="I13" s="37">
        <v>2570.2716</v>
      </c>
      <c r="J13" s="37">
        <v>2570.2716</v>
      </c>
      <c r="K13" s="22"/>
      <c r="L13" s="25">
        <v>44896</v>
      </c>
      <c r="M13" s="2"/>
      <c r="N13" s="2"/>
      <c r="O13" s="2"/>
      <c r="P13" s="2"/>
    </row>
    <row r="14" spans="2:17" ht="31.5" x14ac:dyDescent="0.25">
      <c r="B14" s="22"/>
      <c r="C14" s="21" t="s">
        <v>159</v>
      </c>
      <c r="D14" s="22"/>
      <c r="E14" s="21" t="s">
        <v>161</v>
      </c>
      <c r="F14" s="3" t="s">
        <v>63</v>
      </c>
      <c r="G14" s="37">
        <v>1352</v>
      </c>
      <c r="H14" s="37">
        <v>1352</v>
      </c>
      <c r="I14" s="37">
        <v>1352</v>
      </c>
      <c r="J14" s="37">
        <v>1352</v>
      </c>
      <c r="K14" s="22"/>
      <c r="L14" s="25">
        <v>44896</v>
      </c>
      <c r="M14" s="2"/>
      <c r="N14" s="2"/>
      <c r="O14" s="2"/>
      <c r="P14" s="2"/>
    </row>
    <row r="15" spans="2:17" ht="31.5" x14ac:dyDescent="0.25">
      <c r="B15" s="22"/>
      <c r="C15" s="21" t="s">
        <v>159</v>
      </c>
      <c r="D15" s="22"/>
      <c r="E15" s="21" t="s">
        <v>162</v>
      </c>
      <c r="F15" s="3" t="s">
        <v>63</v>
      </c>
      <c r="G15" s="37">
        <v>792</v>
      </c>
      <c r="H15" s="37">
        <v>792</v>
      </c>
      <c r="I15" s="37">
        <v>792</v>
      </c>
      <c r="J15" s="37">
        <v>792</v>
      </c>
      <c r="K15" s="22"/>
      <c r="L15" s="25">
        <v>44896</v>
      </c>
    </row>
    <row r="16" spans="2:17" ht="15.75" x14ac:dyDescent="0.25">
      <c r="B16" s="111" t="s">
        <v>66</v>
      </c>
      <c r="C16" s="114"/>
      <c r="D16" s="114"/>
      <c r="E16" s="112"/>
      <c r="F16" s="3"/>
      <c r="G16" s="37"/>
      <c r="H16" s="37"/>
      <c r="I16" s="37"/>
      <c r="J16" s="37"/>
      <c r="K16" s="22"/>
      <c r="L16" s="25"/>
    </row>
    <row r="17" spans="2:12" ht="31.5" x14ac:dyDescent="0.25">
      <c r="B17" s="22"/>
      <c r="C17" s="21" t="s">
        <v>159</v>
      </c>
      <c r="D17" s="22"/>
      <c r="E17" s="21" t="s">
        <v>160</v>
      </c>
      <c r="F17" s="3" t="s">
        <v>63</v>
      </c>
      <c r="G17" s="37">
        <v>2570.2716</v>
      </c>
      <c r="H17" s="37">
        <v>2570.2716</v>
      </c>
      <c r="I17" s="37">
        <v>2570.2716</v>
      </c>
      <c r="J17" s="37">
        <v>2570.2716</v>
      </c>
      <c r="K17" s="22"/>
      <c r="L17" s="25">
        <v>45261</v>
      </c>
    </row>
    <row r="18" spans="2:12" ht="31.5" x14ac:dyDescent="0.25">
      <c r="B18" s="22"/>
      <c r="C18" s="21" t="s">
        <v>159</v>
      </c>
      <c r="D18" s="22"/>
      <c r="E18" s="21" t="s">
        <v>161</v>
      </c>
      <c r="F18" s="3" t="s">
        <v>63</v>
      </c>
      <c r="G18" s="37">
        <v>1352</v>
      </c>
      <c r="H18" s="37">
        <v>1352</v>
      </c>
      <c r="I18" s="37">
        <v>1352</v>
      </c>
      <c r="J18" s="37">
        <v>1352</v>
      </c>
      <c r="K18" s="22"/>
      <c r="L18" s="25">
        <v>45261</v>
      </c>
    </row>
    <row r="19" spans="2:12" ht="31.5" x14ac:dyDescent="0.25">
      <c r="B19" s="22"/>
      <c r="C19" s="21" t="s">
        <v>159</v>
      </c>
      <c r="D19" s="22"/>
      <c r="E19" s="21" t="s">
        <v>162</v>
      </c>
      <c r="F19" s="3" t="s">
        <v>63</v>
      </c>
      <c r="G19" s="37">
        <v>792</v>
      </c>
      <c r="H19" s="37">
        <v>792</v>
      </c>
      <c r="I19" s="37">
        <v>792</v>
      </c>
      <c r="J19" s="37">
        <v>792</v>
      </c>
      <c r="K19" s="22"/>
      <c r="L19" s="25">
        <v>45261</v>
      </c>
    </row>
    <row r="20" spans="2:12" ht="15.75" x14ac:dyDescent="0.25">
      <c r="B20" s="22"/>
      <c r="C20" s="22"/>
      <c r="D20" s="22"/>
      <c r="E20" s="22"/>
      <c r="F20" s="22"/>
      <c r="G20" s="35">
        <f>SUM(G17:G19)</f>
        <v>4714.2716</v>
      </c>
      <c r="H20" s="35">
        <f>SUM(H17:H19)</f>
        <v>4714.2716</v>
      </c>
      <c r="I20" s="35">
        <f>SUM(I17:I19)</f>
        <v>4714.2716</v>
      </c>
      <c r="J20" s="35">
        <f>SUM(J17:J19)</f>
        <v>4714.2716</v>
      </c>
      <c r="K20" s="22"/>
      <c r="L20" s="36"/>
    </row>
    <row r="21" spans="2:12" ht="15.75" x14ac:dyDescent="0.25">
      <c r="B21" s="111" t="s">
        <v>68</v>
      </c>
      <c r="C21" s="114"/>
      <c r="D21" s="114"/>
      <c r="E21" s="112"/>
      <c r="F21" s="22"/>
      <c r="G21" s="22"/>
      <c r="H21" s="22"/>
      <c r="I21" s="22"/>
      <c r="J21" s="22">
        <v>4714.2700000000004</v>
      </c>
      <c r="K21" s="22"/>
      <c r="L21" s="22"/>
    </row>
    <row r="22" spans="2:12" ht="15.75" x14ac:dyDescent="0.2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2:12" ht="15.75" x14ac:dyDescent="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2:12" ht="15.75" x14ac:dyDescent="0.2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2:12" ht="15.75" x14ac:dyDescent="0.2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2:12" ht="15.75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</sheetData>
  <mergeCells count="17">
    <mergeCell ref="L6:L8"/>
    <mergeCell ref="D7:D8"/>
    <mergeCell ref="J2:K2"/>
    <mergeCell ref="B21:E21"/>
    <mergeCell ref="E7:E8"/>
    <mergeCell ref="H7:H8"/>
    <mergeCell ref="I7:J7"/>
    <mergeCell ref="K7:K8"/>
    <mergeCell ref="B12:E12"/>
    <mergeCell ref="B16:E16"/>
    <mergeCell ref="B4:Q4"/>
    <mergeCell ref="B6:B8"/>
    <mergeCell ref="C6:C8"/>
    <mergeCell ref="D6:E6"/>
    <mergeCell ref="F6:F8"/>
    <mergeCell ref="G6:G8"/>
    <mergeCell ref="H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Красноленинский</vt:lpstr>
      <vt:lpstr>Кышик</vt:lpstr>
      <vt:lpstr>Кедровый</vt:lpstr>
      <vt:lpstr>МБОУ СОШ п. Горноправдинск</vt:lpstr>
      <vt:lpstr>МБОУ ХМР НОШ п. Горноправдинск</vt:lpstr>
      <vt:lpstr>МБОУ ХМР СОШ п. Луговской</vt:lpstr>
      <vt:lpstr>ЦДО</vt:lpstr>
      <vt:lpstr>березка</vt:lpstr>
      <vt:lpstr>МКОУ ХМР СОШ д. Ярки</vt:lpstr>
      <vt:lpstr>цб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2022-03-20T04:49:43Z</dcterms:modified>
</cp:coreProperties>
</file>