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  <fileRecoveryPr repairLoad="1"/>
</workbook>
</file>

<file path=xl/calcChain.xml><?xml version="1.0" encoding="utf-8"?>
<calcChain xmlns="http://schemas.openxmlformats.org/spreadsheetml/2006/main">
  <c r="K58" i="1"/>
  <c r="J58"/>
  <c r="I58"/>
  <c r="H58"/>
  <c r="G58"/>
  <c r="F58"/>
  <c r="J122" l="1"/>
  <c r="H122"/>
  <c r="G122"/>
  <c r="F121"/>
  <c r="I121" s="1"/>
  <c r="F120"/>
  <c r="I120" s="1"/>
  <c r="F119"/>
  <c r="I119" s="1"/>
  <c r="F118"/>
  <c r="I118" s="1"/>
  <c r="J99"/>
  <c r="I99"/>
  <c r="G99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H90" s="1"/>
  <c r="F89"/>
  <c r="H89" s="1"/>
  <c r="H88"/>
  <c r="F87"/>
  <c r="H87" s="1"/>
  <c r="F86"/>
  <c r="H86" s="1"/>
  <c r="F85"/>
  <c r="H85" s="1"/>
  <c r="F84"/>
  <c r="H84" s="1"/>
  <c r="F83"/>
  <c r="H83" s="1"/>
  <c r="F82"/>
  <c r="H82" s="1"/>
  <c r="F81"/>
  <c r="H81" s="1"/>
  <c r="J56"/>
  <c r="I56"/>
  <c r="H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H99" l="1"/>
  <c r="I122"/>
  <c r="F122"/>
  <c r="F99"/>
  <c r="G56" l="1"/>
  <c r="F56"/>
  <c r="F110" l="1"/>
  <c r="J80"/>
  <c r="I80"/>
  <c r="H80"/>
  <c r="G80"/>
  <c r="F80"/>
  <c r="J34"/>
  <c r="I34"/>
  <c r="H34"/>
  <c r="G34"/>
  <c r="F34"/>
  <c r="J110" l="1"/>
  <c r="I110"/>
  <c r="H110"/>
  <c r="G110"/>
  <c r="J117"/>
  <c r="I117"/>
  <c r="H117"/>
  <c r="G117"/>
  <c r="F117"/>
  <c r="C116"/>
  <c r="C115"/>
  <c r="C114"/>
  <c r="C113"/>
  <c r="C112"/>
  <c r="C111"/>
  <c r="J78"/>
  <c r="I78"/>
  <c r="H78"/>
  <c r="G78"/>
  <c r="F78"/>
  <c r="G71"/>
  <c r="H71"/>
  <c r="J27"/>
  <c r="I27"/>
  <c r="H27"/>
  <c r="G27"/>
  <c r="F27"/>
  <c r="J71" l="1"/>
  <c r="I71"/>
  <c r="F71"/>
  <c r="J23" l="1"/>
  <c r="I23"/>
  <c r="H23"/>
  <c r="G23"/>
  <c r="F23"/>
</calcChain>
</file>

<file path=xl/sharedStrings.xml><?xml version="1.0" encoding="utf-8"?>
<sst xmlns="http://schemas.openxmlformats.org/spreadsheetml/2006/main" count="378" uniqueCount="190">
  <si>
    <t>Планируемые закупки товаров, работ, услуг у субъектов малого предпринимательства, социально ориентированных некоммерческих организаций № 44-фз</t>
  </si>
  <si>
    <t>Наименование ГРБС/подведомственного учреждения</t>
  </si>
  <si>
    <t>объект закупки</t>
  </si>
  <si>
    <t>ИКЗ плана-графика</t>
  </si>
  <si>
    <t>предмет контракта</t>
  </si>
  <si>
    <t>Способ определения поставщика (подрядчика, исполнителя)</t>
  </si>
  <si>
    <t>НМЦК контракта, тыс.р.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</si>
  <si>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</si>
  <si>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</si>
  <si>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</si>
  <si>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</si>
  <si>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</si>
  <si>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планируемый срок начала осуществления закупки (месяц, год)</t>
  </si>
  <si>
    <t>итого закупок в 2022 году</t>
  </si>
  <si>
    <t>итого закупок в 2023 году</t>
  </si>
  <si>
    <t>итого закупок в 2024 году</t>
  </si>
  <si>
    <t>планируемые платежи, тыс.р.</t>
  </si>
  <si>
    <t>Оказание услуг по техническому обслуживанию и ремонту принтеров и многофункциональных устройств, заправке и восстановлению картриджей</t>
  </si>
  <si>
    <t>Приобретение спортивного инвентаря и оборудования</t>
  </si>
  <si>
    <t>электронный аукцион</t>
  </si>
  <si>
    <t>Поставка канцелярских товаров</t>
  </si>
  <si>
    <t>Поставка оборудования для архивного переплета документов</t>
  </si>
  <si>
    <t>Приобретение оригинальных тонер-картриджей, запасных частей для устройств печати и копировально - множительной техники</t>
  </si>
  <si>
    <t>Поставка офисной бумаги</t>
  </si>
  <si>
    <t>Поставка короба архивного</t>
  </si>
  <si>
    <t>Поставка офисных кресел</t>
  </si>
  <si>
    <t>Поставка уничтожителя бумаги (шредера)</t>
  </si>
  <si>
    <t>Поставка WEB-камер</t>
  </si>
  <si>
    <t>Оказание услуг по предоставлению неисключительных прав (лицензий) на программное обеспечение</t>
  </si>
  <si>
    <t>Поставка многофункционального устройства (МФУ)</t>
  </si>
  <si>
    <t>Оказание услуг по организации лечебно-оздоровительного отдыха детей-сирот и детей, оставшихся без попечения родителей от 7 до 17 лет</t>
  </si>
  <si>
    <t>223861800296886010100100590009511244</t>
  </si>
  <si>
    <t>Администрация Ханты-Мансийского района</t>
  </si>
  <si>
    <t xml:space="preserve"> 223861800296886010100100770003230244</t>
  </si>
  <si>
    <t xml:space="preserve"> 223861800296886010100100740002229244</t>
  </si>
  <si>
    <t>223861800296886010100100710002899244</t>
  </si>
  <si>
    <t>223861800296886010100100700002823244</t>
  </si>
  <si>
    <t>223861800296886010100100690001712244</t>
  </si>
  <si>
    <t>223861800296886010100100680001721244</t>
  </si>
  <si>
    <t>223861800296886010100100670003101244</t>
  </si>
  <si>
    <t>223861800296886010100100630002640244</t>
  </si>
  <si>
    <t>223861800296886010100100610002823244</t>
  </si>
  <si>
    <t>223861800296886010100100560008690323</t>
  </si>
  <si>
    <t>223861800296886010100100600002620244</t>
  </si>
  <si>
    <t xml:space="preserve"> 223861800296886010100100730005829244</t>
  </si>
  <si>
    <t>открытый конкурс</t>
  </si>
  <si>
    <t>233861800296886010100100320002229244</t>
  </si>
  <si>
    <t>233861800296886010100100310002823244</t>
  </si>
  <si>
    <t>Приобретение оригинальных тонер-картриджей, запасных частей для устройств печати и копировально - множительной технике</t>
  </si>
  <si>
    <t>233861800296886010100100300001712244</t>
  </si>
  <si>
    <t>233861800296886010100100290003101244</t>
  </si>
  <si>
    <t>233861800296886010100100280003101244</t>
  </si>
  <si>
    <t>Поставка металлических шкафов</t>
  </si>
  <si>
    <t>233861800296886010100100270003101244</t>
  </si>
  <si>
    <t>Поставка стеллажей архивных металлических</t>
  </si>
  <si>
    <t>233861800296886010100100260003101244</t>
  </si>
  <si>
    <t>Поставка офисной мебели</t>
  </si>
  <si>
    <t>233861800296886010100100250002620244</t>
  </si>
  <si>
    <t>Поставка моноблоков</t>
  </si>
  <si>
    <t>233861800296886010100100240002620244</t>
  </si>
  <si>
    <t>233861800296886010100100230009511244</t>
  </si>
  <si>
    <t>233861800296886010100100200008690323</t>
  </si>
  <si>
    <t>223860104825986010100100250008129244</t>
  </si>
  <si>
    <t>223860104825986010100100270008010244</t>
  </si>
  <si>
    <t>2238601048259860101001 00300008122244</t>
  </si>
  <si>
    <t>Оказание услуг по уборке и вывозу снега с территории Заказчика</t>
  </si>
  <si>
    <t>Услуги частной охраны (Выставление поста охраны)</t>
  </si>
  <si>
    <t>Оказание услуг по содержанию и уборке помещений</t>
  </si>
  <si>
    <t>Электронный аукцион</t>
  </si>
  <si>
    <t>223860104825986010100100300008122244</t>
  </si>
  <si>
    <t>223860104825986010100100310009511244</t>
  </si>
  <si>
    <t>223860104825986010100100320008129244</t>
  </si>
  <si>
    <t>223860104825986010100100360006202244</t>
  </si>
  <si>
    <t>223860104825986010100100370006209244</t>
  </si>
  <si>
    <t>Заправка и восстановление картриджей</t>
  </si>
  <si>
    <t>Оказание услуг по сопровождению и обновлению программ для ЭВМ системы «1С: Предприятие»</t>
  </si>
  <si>
    <t xml:space="preserve">Оказание услуг по сопровождению электронного периодического справочника </t>
  </si>
  <si>
    <r>
      <t xml:space="preserve">Администрация Ханты-Мансийского района </t>
    </r>
    <r>
      <rPr>
        <sz val="10"/>
        <color theme="1"/>
        <rFont val="Times New Roman"/>
        <family val="1"/>
        <charset val="204"/>
      </rPr>
      <t>/ МКУ "Централизованная бухгалтерия"</t>
    </r>
  </si>
  <si>
    <r>
      <t xml:space="preserve">Администрация Ханты-Мансийского района / </t>
    </r>
    <r>
      <rPr>
        <sz val="10"/>
        <color theme="1"/>
        <rFont val="Times New Roman"/>
        <family val="1"/>
        <charset val="204"/>
      </rPr>
      <t>МКУ "Централизованная бухгалтерия"</t>
    </r>
  </si>
  <si>
    <t>№ п/п</t>
  </si>
  <si>
    <r>
      <t>Администрация Ханты-Мансийского района /</t>
    </r>
    <r>
      <rPr>
        <sz val="10"/>
        <color theme="1"/>
        <rFont val="Times New Roman"/>
        <family val="1"/>
        <charset val="204"/>
      </rPr>
      <t xml:space="preserve"> МКУ "Централизованная бухгалтерия"</t>
    </r>
  </si>
  <si>
    <t>Оказание услуг по сопровождению электронного периодического справочника</t>
  </si>
  <si>
    <t>243861800296886010100100140003230244</t>
  </si>
  <si>
    <t>243861800296886010100100110002229244</t>
  </si>
  <si>
    <t>243861800296886010100100100002823244</t>
  </si>
  <si>
    <t>243861800296886010100100090001712244</t>
  </si>
  <si>
    <r>
      <t xml:space="preserve">Администрация Ханты-Мансийского района / </t>
    </r>
    <r>
      <rPr>
        <sz val="10"/>
        <color theme="1"/>
        <rFont val="Times New Roman"/>
        <family val="1"/>
        <charset val="204"/>
      </rPr>
      <t>МКУ "Управление гражданской защиты"</t>
    </r>
  </si>
  <si>
    <t>223860104821086010100100560007490244</t>
  </si>
  <si>
    <t>223860104821086010100100300007490244</t>
  </si>
  <si>
    <t>223860104821086010100100660003313244</t>
  </si>
  <si>
    <t>223860104821086010100100350007490244</t>
  </si>
  <si>
    <t>223860104821086010100100330007490244</t>
  </si>
  <si>
    <t>223860104821086010100100320007490244</t>
  </si>
  <si>
    <t>Разработка документации по безопасности гидротехнических сооружений (дамб обвалований) в населенных пунктах: п. Белогорье Ханты-Мансийского района.</t>
  </si>
  <si>
    <t>Разработка документации по безопасности гидротехнических сооружений (дамб обвалований) в населенных пунктах: п. Кирпичный Ханты-Мансийского района.</t>
  </si>
  <si>
    <t>Оказание услуг по эксплуатационно-техническому обслуживанию систем оповещения</t>
  </si>
  <si>
    <t>Оказание услуг по разработке деклараций безопасности гидротехнических сооружений (дамб обвалований) в населенных пунктах с. Елизарово</t>
  </si>
  <si>
    <t>Оказание услуг по разработке деклараций безопасности гидротехнических сооружений (дамб обвалований) в населенных пунктах п. Сибирский</t>
  </si>
  <si>
    <t>Оказание услуг по разработке деклараций безопасности гидротехнических сооружений (дамб обвалований) в населенных пунктах с. Троица</t>
  </si>
  <si>
    <t>233860104821086010100100130003313244</t>
  </si>
  <si>
    <t>243861800296886010100100080003101244</t>
  </si>
  <si>
    <t>243861800296886010100100070003101244</t>
  </si>
  <si>
    <t>243861800296886010100100060002620244</t>
  </si>
  <si>
    <t>243861800296886010100100050009511244</t>
  </si>
  <si>
    <t>243861800296886010100100020008690323</t>
  </si>
  <si>
    <t>223861800124186180100100820005222244</t>
  </si>
  <si>
    <t>223861800124186180100100810001920244</t>
  </si>
  <si>
    <t>223861800124186180100100800008010244</t>
  </si>
  <si>
    <t>223861800124186180100100790008129244</t>
  </si>
  <si>
    <t>223861800124186180100100730001712244</t>
  </si>
  <si>
    <t>223861800124186180100100780002740244</t>
  </si>
  <si>
    <t>223861800124186180100100770002211244</t>
  </si>
  <si>
    <t>223861800124186180100100690000000244</t>
  </si>
  <si>
    <t>223861800124186180100100540005829244</t>
  </si>
  <si>
    <t>223861800124186180100100500003315244</t>
  </si>
  <si>
    <t>223861800124186180100100470004520244</t>
  </si>
  <si>
    <t xml:space="preserve">
 213861800124186180100100530031920244</t>
  </si>
  <si>
    <t>213861800124186180100100330018129244</t>
  </si>
  <si>
    <t xml:space="preserve">
 213861800124186180100100510026203244</t>
  </si>
  <si>
    <t xml:space="preserve">
 213861800124186180100100320018110244</t>
  </si>
  <si>
    <t>213861800124186180100100340018010244</t>
  </si>
  <si>
    <t xml:space="preserve">
 213861800124186180100100580024520244</t>
  </si>
  <si>
    <t>213861800124186180100100410014520244</t>
  </si>
  <si>
    <t>213861800124186180100100300041107244</t>
  </si>
  <si>
    <t>213861800124186180100100300031107244</t>
  </si>
  <si>
    <t xml:space="preserve">
 213861800124186180100100620013700244</t>
  </si>
  <si>
    <t>Оказание услуг по размещению и хранению флота</t>
  </si>
  <si>
    <t xml:space="preserve">Электронный аукцион </t>
  </si>
  <si>
    <t>Поставку бензина автомобильный аи-92 экологического класса не ниже к5 (розничная реализация)</t>
  </si>
  <si>
    <t>Оказание услуг по уборке и вывозу снега</t>
  </si>
  <si>
    <t>Приобретение бумаги</t>
  </si>
  <si>
    <t>Поставка светодиодных светильников</t>
  </si>
  <si>
    <t>Поставка шин</t>
  </si>
  <si>
    <t>Приобретение материалов для нужд отдела ПОС</t>
  </si>
  <si>
    <t>Оказание услуг на передачу неисключительных прав использования базы данных электронная система ""Госфинансы", «Система кадры»</t>
  </si>
  <si>
    <t>Оказание услуг по техническому обслуживанию и ремонт маломерных судов</t>
  </si>
  <si>
    <t>Услуги по техническому обслуживанию и ремонту автомобильного транспорта</t>
  </si>
  <si>
    <t>Поставка бензина автомобильный АИ-92 экологического класса не ниже к5 (розничная реализация), бензин автомобильный АИ-95 экологического класса не ниже к5 (розничная реализация), топливо дизельное межсезонное экологического класса не ниже к5 (розничная поставка)</t>
  </si>
  <si>
    <t>Услуги по приобретению, внедрению и сопровождению программных продуктов 1С</t>
  </si>
  <si>
    <t>Оказание услуг по комплексному обслуживанию помещений и прилегающей территории Администрации Ханты-Мансийского района</t>
  </si>
  <si>
    <t xml:space="preserve">Открытый конкурс в электронной форме </t>
  </si>
  <si>
    <t>На оказание услуг по мойке автомобильного транспорта</t>
  </si>
  <si>
    <t>Приобретение питьевой воды</t>
  </si>
  <si>
    <t xml:space="preserve">Оказание услуг по откачке и вывозу сточных вод (ЖБО)
</t>
  </si>
  <si>
    <r>
      <t xml:space="preserve">Администрация Ханты-Мансийского района / </t>
    </r>
    <r>
      <rPr>
        <sz val="10"/>
        <color theme="1"/>
        <rFont val="Times New Roman"/>
        <family val="1"/>
        <charset val="204"/>
      </rPr>
      <t xml:space="preserve">МКУ ХМР "Управление технического обеспечения"  </t>
    </r>
  </si>
  <si>
    <r>
      <t>Администрация Ханты-Мансийского района /</t>
    </r>
    <r>
      <rPr>
        <sz val="10"/>
        <color theme="1"/>
        <rFont val="Times New Roman"/>
        <family val="1"/>
        <charset val="204"/>
      </rPr>
      <t xml:space="preserve"> МКУ ХМР "Управление технического обеспечения"  </t>
    </r>
  </si>
  <si>
    <t>233861800124186180100100150008010244</t>
  </si>
  <si>
    <t>233861800124186180100100100001721244</t>
  </si>
  <si>
    <t>Приобретение архивных коробов</t>
  </si>
  <si>
    <t xml:space="preserve"> 233861800124186180100100640001712244</t>
  </si>
  <si>
    <t>233861800124186180100100120001723244</t>
  </si>
  <si>
    <t>Приобретение канцелярских товаров</t>
  </si>
  <si>
    <t>233861800124186180100100030002211244</t>
  </si>
  <si>
    <t>Поставка автомобильных шин</t>
  </si>
  <si>
    <t>233861800124186180100100600000000244</t>
  </si>
  <si>
    <t>233861800124186180100100160003315244</t>
  </si>
  <si>
    <t>233861800124186180100100500003315244</t>
  </si>
  <si>
    <t>233861800124186180100100810001920244</t>
  </si>
  <si>
    <t>233861800124186180100100080008129244</t>
  </si>
  <si>
    <t xml:space="preserve"> 233861800124186180100100510026203244</t>
  </si>
  <si>
    <t xml:space="preserve"> 233861800124186180100100090008110244</t>
  </si>
  <si>
    <t xml:space="preserve"> 233861800124186180100100070008010244</t>
  </si>
  <si>
    <t>223861800124186180100100410014520244</t>
  </si>
  <si>
    <t>233861800124186180100100620002823244</t>
  </si>
  <si>
    <t xml:space="preserve">Приобретение картриджей </t>
  </si>
  <si>
    <t xml:space="preserve">электронный аукцион </t>
  </si>
  <si>
    <t>233861800124186180100100110001107244</t>
  </si>
  <si>
    <t>223861800124186180100100620013700244</t>
  </si>
  <si>
    <t>243861800124186180100100150001712244</t>
  </si>
  <si>
    <t>243861800124186180100100140002823244</t>
  </si>
  <si>
    <t>243861800124186180100100130000000244</t>
  </si>
  <si>
    <t>243861800124186180100100090003315244</t>
  </si>
  <si>
    <r>
      <rPr>
        <b/>
        <sz val="10"/>
        <color theme="1"/>
        <rFont val="Times New Roman"/>
        <family val="1"/>
        <charset val="204"/>
      </rPr>
      <t>Администрация Ханты-Мансийского района</t>
    </r>
    <r>
      <rPr>
        <sz val="10"/>
        <color theme="1"/>
        <rFont val="Times New Roman"/>
        <family val="1"/>
        <charset val="204"/>
      </rPr>
      <t xml:space="preserve"> / МКУ ХМР "Управление технического обеспечения"  </t>
    </r>
  </si>
  <si>
    <t>03.2022</t>
  </si>
  <si>
    <t>08.2022</t>
  </si>
  <si>
    <t>04.2022</t>
  </si>
  <si>
    <t>05.2022</t>
  </si>
  <si>
    <t>12.2021</t>
  </si>
  <si>
    <t>11.2021</t>
  </si>
  <si>
    <t>03.2023</t>
  </si>
  <si>
    <t>04.2023</t>
  </si>
  <si>
    <t>05.2023</t>
  </si>
  <si>
    <t>12.2022</t>
  </si>
  <si>
    <t>11.2022</t>
  </si>
  <si>
    <t>03.2024</t>
  </si>
  <si>
    <t>08.2024</t>
  </si>
  <si>
    <t>Поставка книг</t>
  </si>
  <si>
    <r>
      <t xml:space="preserve">Администрация Ханты-Мансийского района / </t>
    </r>
    <r>
      <rPr>
        <sz val="10"/>
        <color theme="1"/>
        <rFont val="Times New Roman"/>
        <family val="1"/>
        <charset val="204"/>
      </rPr>
      <t xml:space="preserve">МКУ ХМР "Централизованная библиотечная система"  </t>
    </r>
  </si>
  <si>
    <t>04.2024</t>
  </si>
  <si>
    <t> 223860104701586010100100080005811244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</si>
</sst>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  <xf numFmtId="49" fontId="2" fillId="4" borderId="12" xfId="0" applyNumberFormat="1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49" fontId="5" fillId="4" borderId="12" xfId="0" applyNumberFormat="1" applyFont="1" applyFill="1" applyBorder="1" applyAlignment="1">
      <alignment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72;&#1089;&#1085;&#1086;&#1074;&#1072;&#1045;&#1042;/AppData/Local/Temp/HZ$D.879.1167/HZ$D.879.1168/print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 refreshError="1">
        <row r="44">
          <cell r="B44" t="str">
            <v>233860104825986010100100160008129244</v>
          </cell>
        </row>
        <row r="45">
          <cell r="B45" t="str">
            <v>233860104825986010100100170008122244</v>
          </cell>
        </row>
        <row r="46">
          <cell r="B46" t="str">
            <v>233860104825986010100100180009511244</v>
          </cell>
        </row>
        <row r="47">
          <cell r="B47" t="str">
            <v>233860104825986010100100190006202244</v>
          </cell>
        </row>
        <row r="48">
          <cell r="B48" t="str">
            <v>233860104825986010100100200006209244</v>
          </cell>
        </row>
        <row r="49">
          <cell r="B49" t="str">
            <v>233860104825986010100100210008010244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>
      <selection sqref="A1:J1"/>
    </sheetView>
  </sheetViews>
  <sheetFormatPr defaultRowHeight="15"/>
  <cols>
    <col min="1" max="1" width="4.140625" customWidth="1"/>
    <col min="2" max="2" width="20.5703125" customWidth="1"/>
    <col min="3" max="3" width="33.5703125" customWidth="1"/>
    <col min="4" max="4" width="37.28515625" customWidth="1"/>
    <col min="5" max="5" width="20.5703125" customWidth="1"/>
    <col min="6" max="6" width="14.85546875" customWidth="1"/>
    <col min="7" max="7" width="18.140625" customWidth="1"/>
    <col min="8" max="8" width="16.5703125" customWidth="1"/>
    <col min="9" max="9" width="15.5703125" customWidth="1"/>
    <col min="10" max="10" width="15.42578125" customWidth="1"/>
    <col min="11" max="11" width="17.42578125" customWidth="1"/>
  </cols>
  <sheetData>
    <row r="1" spans="1:16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</row>
    <row r="2" spans="1:16" ht="9.75" customHeight="1"/>
    <row r="3" spans="1:16" ht="25.5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3"/>
      <c r="M3" s="3"/>
      <c r="N3" s="3"/>
      <c r="O3" s="3"/>
      <c r="P3" s="4"/>
    </row>
    <row r="5" spans="1:16" ht="25.5" customHeight="1">
      <c r="A5" s="61" t="s">
        <v>79</v>
      </c>
      <c r="B5" s="61" t="s">
        <v>1</v>
      </c>
      <c r="C5" s="62" t="s">
        <v>2</v>
      </c>
      <c r="D5" s="63"/>
      <c r="E5" s="61" t="s">
        <v>5</v>
      </c>
      <c r="F5" s="61" t="s">
        <v>6</v>
      </c>
      <c r="G5" s="62" t="s">
        <v>16</v>
      </c>
      <c r="H5" s="64"/>
      <c r="I5" s="64"/>
      <c r="J5" s="63"/>
      <c r="K5" s="61" t="s">
        <v>12</v>
      </c>
      <c r="L5" s="1"/>
      <c r="M5" s="1"/>
      <c r="N5" s="1"/>
      <c r="O5" s="1"/>
    </row>
    <row r="6" spans="1:16" ht="24.75" customHeight="1">
      <c r="A6" s="52"/>
      <c r="B6" s="52"/>
      <c r="C6" s="61" t="s">
        <v>3</v>
      </c>
      <c r="D6" s="61" t="s">
        <v>4</v>
      </c>
      <c r="E6" s="52"/>
      <c r="F6" s="52"/>
      <c r="G6" s="61" t="s">
        <v>7</v>
      </c>
      <c r="H6" s="62" t="s">
        <v>8</v>
      </c>
      <c r="I6" s="63"/>
      <c r="J6" s="61" t="s">
        <v>11</v>
      </c>
      <c r="K6" s="52"/>
      <c r="L6" s="2"/>
      <c r="M6" s="2"/>
      <c r="N6" s="2"/>
      <c r="O6" s="2"/>
    </row>
    <row r="7" spans="1:16" ht="40.5" customHeight="1">
      <c r="A7" s="53"/>
      <c r="B7" s="53"/>
      <c r="C7" s="53"/>
      <c r="D7" s="53"/>
      <c r="E7" s="53"/>
      <c r="F7" s="53"/>
      <c r="G7" s="53"/>
      <c r="H7" s="5" t="s">
        <v>9</v>
      </c>
      <c r="I7" s="5" t="s">
        <v>10</v>
      </c>
      <c r="J7" s="53"/>
      <c r="K7" s="53"/>
      <c r="L7" s="2"/>
      <c r="M7" s="2"/>
      <c r="N7" s="2"/>
      <c r="O7" s="2"/>
    </row>
    <row r="8" spans="1:16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2"/>
      <c r="M8" s="2"/>
      <c r="N8" s="2"/>
      <c r="O8" s="2"/>
    </row>
    <row r="9" spans="1:16" ht="69.75" customHeight="1">
      <c r="A9" s="61"/>
      <c r="B9" s="57" t="s">
        <v>32</v>
      </c>
      <c r="C9" s="12" t="s">
        <v>31</v>
      </c>
      <c r="D9" s="7" t="s">
        <v>17</v>
      </c>
      <c r="E9" s="5" t="s">
        <v>19</v>
      </c>
      <c r="F9" s="11">
        <v>444</v>
      </c>
      <c r="G9" s="11">
        <v>444</v>
      </c>
      <c r="H9" s="15">
        <v>0</v>
      </c>
      <c r="I9" s="15">
        <v>0</v>
      </c>
      <c r="J9" s="15">
        <v>0</v>
      </c>
      <c r="K9" s="22">
        <v>44682</v>
      </c>
      <c r="L9" s="2"/>
      <c r="M9" s="2"/>
      <c r="N9" s="2"/>
      <c r="O9" s="2"/>
    </row>
    <row r="10" spans="1:16" ht="32.25" customHeight="1">
      <c r="A10" s="52"/>
      <c r="B10" s="49"/>
      <c r="C10" s="13" t="s">
        <v>33</v>
      </c>
      <c r="D10" s="7" t="s">
        <v>18</v>
      </c>
      <c r="E10" s="5" t="s">
        <v>19</v>
      </c>
      <c r="F10" s="11">
        <v>100</v>
      </c>
      <c r="G10" s="11">
        <v>100</v>
      </c>
      <c r="H10" s="15">
        <v>0</v>
      </c>
      <c r="I10" s="15">
        <v>0</v>
      </c>
      <c r="J10" s="15">
        <v>0</v>
      </c>
      <c r="K10" s="22">
        <v>44743</v>
      </c>
      <c r="L10" s="2"/>
      <c r="M10" s="2"/>
      <c r="N10" s="2"/>
      <c r="O10" s="2"/>
    </row>
    <row r="11" spans="1:16" ht="24.75" customHeight="1">
      <c r="A11" s="52"/>
      <c r="B11" s="49"/>
      <c r="C11" s="12" t="s">
        <v>34</v>
      </c>
      <c r="D11" s="7" t="s">
        <v>20</v>
      </c>
      <c r="E11" s="5" t="s">
        <v>19</v>
      </c>
      <c r="F11" s="11">
        <v>193.5</v>
      </c>
      <c r="G11" s="11">
        <v>193.5</v>
      </c>
      <c r="H11" s="15">
        <v>0</v>
      </c>
      <c r="I11" s="15">
        <v>0</v>
      </c>
      <c r="J11" s="15">
        <v>0</v>
      </c>
      <c r="K11" s="22">
        <v>44682</v>
      </c>
      <c r="L11" s="2"/>
      <c r="M11" s="2"/>
      <c r="N11" s="2"/>
      <c r="O11" s="2"/>
    </row>
    <row r="12" spans="1:16" ht="36" customHeight="1">
      <c r="A12" s="52"/>
      <c r="B12" s="49"/>
      <c r="C12" s="12" t="s">
        <v>35</v>
      </c>
      <c r="D12" s="7" t="s">
        <v>21</v>
      </c>
      <c r="E12" s="5" t="s">
        <v>19</v>
      </c>
      <c r="F12" s="11">
        <v>20</v>
      </c>
      <c r="G12" s="11">
        <v>20</v>
      </c>
      <c r="H12" s="15">
        <v>0</v>
      </c>
      <c r="I12" s="15">
        <v>0</v>
      </c>
      <c r="J12" s="15">
        <v>0</v>
      </c>
      <c r="K12" s="22">
        <v>44652</v>
      </c>
      <c r="L12" s="2"/>
      <c r="M12" s="2"/>
      <c r="N12" s="2"/>
      <c r="O12" s="2"/>
    </row>
    <row r="13" spans="1:16" ht="60" customHeight="1">
      <c r="A13" s="52"/>
      <c r="B13" s="49"/>
      <c r="C13" s="13" t="s">
        <v>36</v>
      </c>
      <c r="D13" s="8" t="s">
        <v>22</v>
      </c>
      <c r="E13" s="5" t="s">
        <v>19</v>
      </c>
      <c r="F13" s="11">
        <v>566.20000000000005</v>
      </c>
      <c r="G13" s="11">
        <v>566.20000000000005</v>
      </c>
      <c r="H13" s="15">
        <v>0</v>
      </c>
      <c r="I13" s="15">
        <v>0</v>
      </c>
      <c r="J13" s="15">
        <v>0</v>
      </c>
      <c r="K13" s="22">
        <v>44682</v>
      </c>
      <c r="L13" s="2"/>
      <c r="M13" s="2"/>
      <c r="N13" s="2"/>
      <c r="O13" s="2"/>
    </row>
    <row r="14" spans="1:16" ht="27.75" customHeight="1">
      <c r="A14" s="52"/>
      <c r="B14" s="49"/>
      <c r="C14" s="12" t="s">
        <v>37</v>
      </c>
      <c r="D14" s="8" t="s">
        <v>23</v>
      </c>
      <c r="E14" s="5" t="s">
        <v>19</v>
      </c>
      <c r="F14" s="11">
        <v>180</v>
      </c>
      <c r="G14" s="11">
        <v>180</v>
      </c>
      <c r="H14" s="15">
        <v>0</v>
      </c>
      <c r="I14" s="15">
        <v>0</v>
      </c>
      <c r="J14" s="15">
        <v>0</v>
      </c>
      <c r="K14" s="22">
        <v>44743</v>
      </c>
      <c r="L14" s="2"/>
      <c r="M14" s="2"/>
      <c r="N14" s="2"/>
      <c r="O14" s="2"/>
    </row>
    <row r="15" spans="1:16" ht="30" customHeight="1">
      <c r="A15" s="52"/>
      <c r="B15" s="49"/>
      <c r="C15" s="12" t="s">
        <v>38</v>
      </c>
      <c r="D15" s="8" t="s">
        <v>24</v>
      </c>
      <c r="E15" s="5" t="s">
        <v>19</v>
      </c>
      <c r="F15" s="11">
        <v>50.7</v>
      </c>
      <c r="G15" s="11">
        <v>50.7</v>
      </c>
      <c r="H15" s="15">
        <v>0</v>
      </c>
      <c r="I15" s="15">
        <v>0</v>
      </c>
      <c r="J15" s="15">
        <v>0</v>
      </c>
      <c r="K15" s="22">
        <v>44743</v>
      </c>
      <c r="L15" s="2"/>
      <c r="M15" s="2"/>
      <c r="N15" s="2"/>
      <c r="O15" s="2"/>
    </row>
    <row r="16" spans="1:16" ht="24.75" customHeight="1">
      <c r="A16" s="52"/>
      <c r="B16" s="49"/>
      <c r="C16" s="12" t="s">
        <v>39</v>
      </c>
      <c r="D16" s="8" t="s">
        <v>25</v>
      </c>
      <c r="E16" s="5" t="s">
        <v>19</v>
      </c>
      <c r="F16" s="11">
        <v>65</v>
      </c>
      <c r="G16" s="11">
        <v>65</v>
      </c>
      <c r="H16" s="15">
        <v>0</v>
      </c>
      <c r="I16" s="15">
        <v>0</v>
      </c>
      <c r="J16" s="15">
        <v>0</v>
      </c>
      <c r="K16" s="22">
        <v>44713</v>
      </c>
      <c r="L16" s="2"/>
      <c r="M16" s="2"/>
      <c r="N16" s="2"/>
      <c r="O16" s="2"/>
    </row>
    <row r="17" spans="1:15" ht="30.75" customHeight="1">
      <c r="A17" s="52"/>
      <c r="B17" s="49"/>
      <c r="C17" s="12" t="s">
        <v>41</v>
      </c>
      <c r="D17" s="8" t="s">
        <v>26</v>
      </c>
      <c r="E17" s="5" t="s">
        <v>19</v>
      </c>
      <c r="F17" s="11">
        <v>150</v>
      </c>
      <c r="G17" s="11">
        <v>150</v>
      </c>
      <c r="H17" s="15">
        <v>0</v>
      </c>
      <c r="I17" s="15">
        <v>0</v>
      </c>
      <c r="J17" s="15">
        <v>0</v>
      </c>
      <c r="K17" s="22">
        <v>44774</v>
      </c>
      <c r="L17" s="2"/>
      <c r="M17" s="2"/>
      <c r="N17" s="2"/>
      <c r="O17" s="2"/>
    </row>
    <row r="18" spans="1:15" ht="24.75" customHeight="1">
      <c r="A18" s="52"/>
      <c r="B18" s="49"/>
      <c r="C18" s="12" t="s">
        <v>40</v>
      </c>
      <c r="D18" s="9" t="s">
        <v>27</v>
      </c>
      <c r="E18" s="5" t="s">
        <v>19</v>
      </c>
      <c r="F18" s="11">
        <v>20</v>
      </c>
      <c r="G18" s="11">
        <v>20</v>
      </c>
      <c r="H18" s="15">
        <v>0</v>
      </c>
      <c r="I18" s="15">
        <v>0</v>
      </c>
      <c r="J18" s="15">
        <v>0</v>
      </c>
      <c r="K18" s="22">
        <v>44774</v>
      </c>
      <c r="L18" s="2"/>
      <c r="M18" s="2"/>
      <c r="N18" s="2"/>
      <c r="O18" s="2"/>
    </row>
    <row r="19" spans="1:15" ht="45.75" customHeight="1">
      <c r="A19" s="52"/>
      <c r="B19" s="49"/>
      <c r="C19" s="12" t="s">
        <v>44</v>
      </c>
      <c r="D19" s="8" t="s">
        <v>28</v>
      </c>
      <c r="E19" s="5" t="s">
        <v>19</v>
      </c>
      <c r="F19" s="11">
        <v>1887.7</v>
      </c>
      <c r="G19" s="11">
        <v>1887.7</v>
      </c>
      <c r="H19" s="15">
        <v>0</v>
      </c>
      <c r="I19" s="15">
        <v>0</v>
      </c>
      <c r="J19" s="15">
        <v>0</v>
      </c>
      <c r="K19" s="22">
        <v>44682</v>
      </c>
      <c r="L19" s="2"/>
      <c r="M19" s="2"/>
      <c r="N19" s="2"/>
      <c r="O19" s="2"/>
    </row>
    <row r="20" spans="1:15" ht="57.75" customHeight="1">
      <c r="A20" s="52"/>
      <c r="B20" s="49"/>
      <c r="C20" s="12" t="s">
        <v>36</v>
      </c>
      <c r="D20" s="8" t="s">
        <v>22</v>
      </c>
      <c r="E20" s="5" t="s">
        <v>19</v>
      </c>
      <c r="F20" s="11">
        <v>566.20000000000005</v>
      </c>
      <c r="G20" s="11">
        <v>566.20000000000005</v>
      </c>
      <c r="H20" s="15">
        <v>0</v>
      </c>
      <c r="I20" s="15">
        <v>0</v>
      </c>
      <c r="J20" s="15">
        <v>0</v>
      </c>
      <c r="K20" s="22">
        <v>44713</v>
      </c>
      <c r="L20" s="2"/>
      <c r="M20" s="2"/>
      <c r="N20" s="2"/>
      <c r="O20" s="2"/>
    </row>
    <row r="21" spans="1:15" ht="32.25" customHeight="1">
      <c r="A21" s="52"/>
      <c r="B21" s="49"/>
      <c r="C21" s="12" t="s">
        <v>43</v>
      </c>
      <c r="D21" s="14" t="s">
        <v>29</v>
      </c>
      <c r="E21" s="5" t="s">
        <v>19</v>
      </c>
      <c r="F21" s="11">
        <v>160</v>
      </c>
      <c r="G21" s="11">
        <v>160</v>
      </c>
      <c r="H21" s="15">
        <v>0</v>
      </c>
      <c r="I21" s="15">
        <v>0</v>
      </c>
      <c r="J21" s="15">
        <v>0</v>
      </c>
      <c r="K21" s="22">
        <v>44774</v>
      </c>
      <c r="L21" s="2"/>
      <c r="M21" s="2"/>
      <c r="N21" s="2"/>
      <c r="O21" s="2"/>
    </row>
    <row r="22" spans="1:15" ht="55.5" customHeight="1">
      <c r="A22" s="53"/>
      <c r="B22" s="50"/>
      <c r="C22" s="12" t="s">
        <v>42</v>
      </c>
      <c r="D22" s="10" t="s">
        <v>30</v>
      </c>
      <c r="E22" s="5" t="s">
        <v>45</v>
      </c>
      <c r="F22" s="11">
        <v>3200</v>
      </c>
      <c r="G22" s="11">
        <v>3200</v>
      </c>
      <c r="H22" s="15">
        <v>0</v>
      </c>
      <c r="I22" s="15">
        <v>0</v>
      </c>
      <c r="J22" s="15">
        <v>0</v>
      </c>
      <c r="K22" s="22">
        <v>44652</v>
      </c>
      <c r="L22" s="2"/>
      <c r="M22" s="2"/>
      <c r="N22" s="2"/>
      <c r="O22" s="2"/>
    </row>
    <row r="23" spans="1:15" ht="19.5" customHeight="1">
      <c r="A23" s="54" t="s">
        <v>13</v>
      </c>
      <c r="B23" s="55"/>
      <c r="C23" s="55"/>
      <c r="D23" s="56"/>
      <c r="E23" s="21"/>
      <c r="F23" s="29">
        <f>SUM(F9:F22)</f>
        <v>7603.3</v>
      </c>
      <c r="G23" s="29">
        <f t="shared" ref="G23:J23" si="0">SUM(G9:G22)</f>
        <v>7603.3</v>
      </c>
      <c r="H23" s="29">
        <f t="shared" si="0"/>
        <v>0</v>
      </c>
      <c r="I23" s="29">
        <f t="shared" si="0"/>
        <v>0</v>
      </c>
      <c r="J23" s="29">
        <f t="shared" si="0"/>
        <v>0</v>
      </c>
      <c r="K23" s="27"/>
      <c r="L23" s="2"/>
      <c r="M23" s="2"/>
      <c r="N23" s="2"/>
      <c r="O23" s="2"/>
    </row>
    <row r="24" spans="1:15" ht="35.25" customHeight="1">
      <c r="A24" s="57"/>
      <c r="B24" s="57" t="s">
        <v>78</v>
      </c>
      <c r="C24" s="12" t="s">
        <v>62</v>
      </c>
      <c r="D24" s="17" t="s">
        <v>65</v>
      </c>
      <c r="E24" s="17" t="s">
        <v>68</v>
      </c>
      <c r="F24" s="15">
        <v>165.83500000000001</v>
      </c>
      <c r="G24" s="15">
        <v>119.72</v>
      </c>
      <c r="H24" s="30">
        <v>0</v>
      </c>
      <c r="I24" s="30">
        <v>0</v>
      </c>
      <c r="J24" s="30">
        <v>0</v>
      </c>
      <c r="K24" s="22">
        <v>44593</v>
      </c>
      <c r="L24" s="2"/>
      <c r="M24" s="2"/>
      <c r="N24" s="2"/>
      <c r="O24" s="2"/>
    </row>
    <row r="25" spans="1:15" ht="34.5" customHeight="1">
      <c r="A25" s="49"/>
      <c r="B25" s="49"/>
      <c r="C25" s="12" t="s">
        <v>63</v>
      </c>
      <c r="D25" s="17" t="s">
        <v>66</v>
      </c>
      <c r="E25" s="17" t="s">
        <v>68</v>
      </c>
      <c r="F25" s="15">
        <v>618.24</v>
      </c>
      <c r="G25" s="15">
        <v>618.24</v>
      </c>
      <c r="H25" s="30">
        <v>0</v>
      </c>
      <c r="I25" s="30">
        <v>0</v>
      </c>
      <c r="J25" s="30">
        <v>0</v>
      </c>
      <c r="K25" s="22">
        <v>44652</v>
      </c>
      <c r="L25" s="2"/>
      <c r="M25" s="2"/>
      <c r="N25" s="2"/>
      <c r="O25" s="2"/>
    </row>
    <row r="26" spans="1:15" ht="37.5" customHeight="1">
      <c r="A26" s="50"/>
      <c r="B26" s="50"/>
      <c r="C26" s="12" t="s">
        <v>64</v>
      </c>
      <c r="D26" s="17" t="s">
        <v>67</v>
      </c>
      <c r="E26" s="17" t="s">
        <v>68</v>
      </c>
      <c r="F26" s="15">
        <v>631.99</v>
      </c>
      <c r="G26" s="15">
        <v>631.99</v>
      </c>
      <c r="H26" s="30">
        <v>0</v>
      </c>
      <c r="I26" s="30">
        <v>0</v>
      </c>
      <c r="J26" s="30">
        <v>0</v>
      </c>
      <c r="K26" s="22">
        <v>44652</v>
      </c>
      <c r="L26" s="2"/>
      <c r="M26" s="2"/>
      <c r="N26" s="2"/>
      <c r="O26" s="2"/>
    </row>
    <row r="27" spans="1:15" ht="19.5" customHeight="1">
      <c r="A27" s="54" t="s">
        <v>13</v>
      </c>
      <c r="B27" s="55"/>
      <c r="C27" s="55"/>
      <c r="D27" s="56"/>
      <c r="E27" s="21"/>
      <c r="F27" s="29">
        <f>SUM(F24:F26)</f>
        <v>1416.0650000000001</v>
      </c>
      <c r="G27" s="29">
        <f t="shared" ref="G27:J27" si="1">SUM(G24:G26)</f>
        <v>1369.95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7"/>
      <c r="L27" s="2"/>
      <c r="M27" s="2"/>
      <c r="N27" s="2"/>
      <c r="O27" s="2"/>
    </row>
    <row r="28" spans="1:15" ht="62.25" customHeight="1">
      <c r="A28" s="57"/>
      <c r="B28" s="57" t="s">
        <v>86</v>
      </c>
      <c r="C28" s="13" t="s">
        <v>87</v>
      </c>
      <c r="D28" s="17" t="s">
        <v>93</v>
      </c>
      <c r="E28" s="17" t="s">
        <v>68</v>
      </c>
      <c r="F28" s="15">
        <v>1100</v>
      </c>
      <c r="G28" s="15">
        <v>1100</v>
      </c>
      <c r="H28" s="15">
        <v>0</v>
      </c>
      <c r="I28" s="15">
        <v>0</v>
      </c>
      <c r="J28" s="15">
        <v>0</v>
      </c>
      <c r="K28" s="22">
        <v>44621</v>
      </c>
      <c r="L28" s="2"/>
      <c r="M28" s="2"/>
      <c r="N28" s="2"/>
      <c r="O28" s="2"/>
    </row>
    <row r="29" spans="1:15" ht="57" customHeight="1">
      <c r="A29" s="49"/>
      <c r="B29" s="49"/>
      <c r="C29" s="28" t="s">
        <v>88</v>
      </c>
      <c r="D29" s="17" t="s">
        <v>94</v>
      </c>
      <c r="E29" s="17" t="s">
        <v>68</v>
      </c>
      <c r="F29" s="15">
        <v>1100</v>
      </c>
      <c r="G29" s="15">
        <v>1100</v>
      </c>
      <c r="H29" s="15">
        <v>0</v>
      </c>
      <c r="I29" s="15">
        <v>0</v>
      </c>
      <c r="J29" s="15">
        <v>0</v>
      </c>
      <c r="K29" s="22">
        <v>44622</v>
      </c>
      <c r="L29" s="2"/>
      <c r="M29" s="2"/>
      <c r="N29" s="2"/>
      <c r="O29" s="2"/>
    </row>
    <row r="30" spans="1:15" ht="44.25" customHeight="1">
      <c r="A30" s="49"/>
      <c r="B30" s="49"/>
      <c r="C30" s="28" t="s">
        <v>89</v>
      </c>
      <c r="D30" s="17" t="s">
        <v>95</v>
      </c>
      <c r="E30" s="17" t="s">
        <v>68</v>
      </c>
      <c r="F30" s="15">
        <v>5199.8</v>
      </c>
      <c r="G30" s="15">
        <v>0</v>
      </c>
      <c r="H30" s="15">
        <v>5199.8</v>
      </c>
      <c r="I30" s="15">
        <v>0</v>
      </c>
      <c r="J30" s="15">
        <v>0</v>
      </c>
      <c r="K30" s="22">
        <v>44866</v>
      </c>
      <c r="L30" s="2"/>
      <c r="M30" s="2"/>
      <c r="N30" s="2"/>
      <c r="O30" s="2"/>
    </row>
    <row r="31" spans="1:15" ht="63" customHeight="1">
      <c r="A31" s="49"/>
      <c r="B31" s="49"/>
      <c r="C31" s="28" t="s">
        <v>90</v>
      </c>
      <c r="D31" s="17" t="s">
        <v>96</v>
      </c>
      <c r="E31" s="17" t="s">
        <v>68</v>
      </c>
      <c r="F31" s="15">
        <v>1100</v>
      </c>
      <c r="G31" s="15">
        <v>479.6</v>
      </c>
      <c r="H31" s="15">
        <v>0</v>
      </c>
      <c r="I31" s="15">
        <v>0</v>
      </c>
      <c r="J31" s="15">
        <v>0</v>
      </c>
      <c r="K31" s="22">
        <v>44593</v>
      </c>
      <c r="L31" s="2"/>
      <c r="M31" s="2"/>
      <c r="N31" s="2"/>
      <c r="O31" s="2"/>
    </row>
    <row r="32" spans="1:15" ht="61.5" customHeight="1">
      <c r="A32" s="49"/>
      <c r="B32" s="49"/>
      <c r="C32" s="28" t="s">
        <v>91</v>
      </c>
      <c r="D32" s="17" t="s">
        <v>97</v>
      </c>
      <c r="E32" s="17" t="s">
        <v>68</v>
      </c>
      <c r="F32" s="15">
        <v>1100</v>
      </c>
      <c r="G32" s="15">
        <v>479.7</v>
      </c>
      <c r="H32" s="15">
        <v>0</v>
      </c>
      <c r="I32" s="15">
        <v>0</v>
      </c>
      <c r="J32" s="15">
        <v>0</v>
      </c>
      <c r="K32" s="22">
        <v>44594</v>
      </c>
      <c r="L32" s="2"/>
      <c r="M32" s="2"/>
      <c r="N32" s="2"/>
      <c r="O32" s="2"/>
    </row>
    <row r="33" spans="1:15" ht="51.75" customHeight="1">
      <c r="A33" s="50"/>
      <c r="B33" s="50"/>
      <c r="C33" s="28" t="s">
        <v>92</v>
      </c>
      <c r="D33" s="17" t="s">
        <v>98</v>
      </c>
      <c r="E33" s="17" t="s">
        <v>68</v>
      </c>
      <c r="F33" s="15">
        <v>1100</v>
      </c>
      <c r="G33" s="15">
        <v>552.4</v>
      </c>
      <c r="H33" s="15">
        <v>0</v>
      </c>
      <c r="I33" s="15">
        <v>0</v>
      </c>
      <c r="J33" s="15">
        <v>0</v>
      </c>
      <c r="K33" s="22">
        <v>44595</v>
      </c>
      <c r="L33" s="2"/>
      <c r="M33" s="2"/>
      <c r="N33" s="2"/>
      <c r="O33" s="2"/>
    </row>
    <row r="34" spans="1:15" ht="19.5" customHeight="1">
      <c r="A34" s="54" t="s">
        <v>13</v>
      </c>
      <c r="B34" s="55"/>
      <c r="C34" s="55"/>
      <c r="D34" s="56"/>
      <c r="E34" s="21"/>
      <c r="F34" s="29">
        <f>SUM(F28:F33)</f>
        <v>10699.8</v>
      </c>
      <c r="G34" s="29">
        <f t="shared" ref="G34:J34" si="2">SUM(G28:G33)</f>
        <v>3711.7</v>
      </c>
      <c r="H34" s="31">
        <f t="shared" si="2"/>
        <v>5199.8</v>
      </c>
      <c r="I34" s="31">
        <f t="shared" si="2"/>
        <v>0</v>
      </c>
      <c r="J34" s="31">
        <f t="shared" si="2"/>
        <v>0</v>
      </c>
      <c r="K34" s="27"/>
      <c r="L34" s="2"/>
      <c r="M34" s="2"/>
      <c r="N34" s="2"/>
      <c r="O34" s="2"/>
    </row>
    <row r="35" spans="1:15" ht="30.75" customHeight="1">
      <c r="A35" s="57"/>
      <c r="B35" s="57" t="s">
        <v>145</v>
      </c>
      <c r="C35" s="12" t="s">
        <v>105</v>
      </c>
      <c r="D35" s="7" t="s">
        <v>126</v>
      </c>
      <c r="E35" s="5" t="s">
        <v>127</v>
      </c>
      <c r="F35" s="15">
        <f>183600/1000</f>
        <v>183.6</v>
      </c>
      <c r="G35" s="15">
        <f>183600/1000</f>
        <v>183.6</v>
      </c>
      <c r="H35" s="15">
        <v>0</v>
      </c>
      <c r="I35" s="15">
        <v>0</v>
      </c>
      <c r="J35" s="15">
        <v>0</v>
      </c>
      <c r="K35" s="12" t="s">
        <v>173</v>
      </c>
      <c r="L35" s="2"/>
      <c r="M35" s="2"/>
      <c r="N35" s="2"/>
      <c r="O35" s="2"/>
    </row>
    <row r="36" spans="1:15" ht="42.75" customHeight="1">
      <c r="A36" s="49"/>
      <c r="B36" s="49"/>
      <c r="C36" s="12" t="s">
        <v>106</v>
      </c>
      <c r="D36" s="7" t="s">
        <v>128</v>
      </c>
      <c r="E36" s="5" t="s">
        <v>127</v>
      </c>
      <c r="F36" s="15">
        <f>1937000/1000</f>
        <v>1937</v>
      </c>
      <c r="G36" s="15">
        <f>1937000/1000</f>
        <v>1937</v>
      </c>
      <c r="H36" s="15">
        <v>0</v>
      </c>
      <c r="I36" s="15">
        <v>0</v>
      </c>
      <c r="J36" s="15">
        <v>0</v>
      </c>
      <c r="K36" s="12" t="s">
        <v>173</v>
      </c>
      <c r="L36" s="2"/>
      <c r="M36" s="2"/>
      <c r="N36" s="2"/>
      <c r="O36" s="2"/>
    </row>
    <row r="37" spans="1:15" ht="30.75" customHeight="1">
      <c r="A37" s="49"/>
      <c r="B37" s="49"/>
      <c r="C37" s="12" t="s">
        <v>107</v>
      </c>
      <c r="D37" s="7" t="s">
        <v>66</v>
      </c>
      <c r="E37" s="5" t="s">
        <v>127</v>
      </c>
      <c r="F37" s="15">
        <f>3300000/1000</f>
        <v>3300</v>
      </c>
      <c r="G37" s="15">
        <f>3283500/1000</f>
        <v>3283.5</v>
      </c>
      <c r="H37" s="15">
        <v>0</v>
      </c>
      <c r="I37" s="15">
        <v>0</v>
      </c>
      <c r="J37" s="15">
        <v>0</v>
      </c>
      <c r="K37" s="12" t="s">
        <v>173</v>
      </c>
      <c r="L37" s="2"/>
      <c r="M37" s="2"/>
      <c r="N37" s="2"/>
      <c r="O37" s="2"/>
    </row>
    <row r="38" spans="1:15" ht="25.5" customHeight="1">
      <c r="A38" s="49"/>
      <c r="B38" s="49"/>
      <c r="C38" s="12" t="s">
        <v>108</v>
      </c>
      <c r="D38" s="7" t="s">
        <v>129</v>
      </c>
      <c r="E38" s="5" t="s">
        <v>127</v>
      </c>
      <c r="F38" s="15">
        <f>400500/1000</f>
        <v>400.5</v>
      </c>
      <c r="G38" s="15">
        <f>184898.92/1000</f>
        <v>184.89892</v>
      </c>
      <c r="H38" s="15">
        <v>0</v>
      </c>
      <c r="I38" s="15">
        <v>0</v>
      </c>
      <c r="J38" s="15">
        <v>0</v>
      </c>
      <c r="K38" s="12" t="s">
        <v>173</v>
      </c>
      <c r="L38" s="2"/>
      <c r="M38" s="2"/>
      <c r="N38" s="2"/>
      <c r="O38" s="2"/>
    </row>
    <row r="39" spans="1:15" ht="24" customHeight="1">
      <c r="A39" s="49"/>
      <c r="B39" s="49"/>
      <c r="C39" s="12" t="s">
        <v>109</v>
      </c>
      <c r="D39" s="7" t="s">
        <v>130</v>
      </c>
      <c r="E39" s="5" t="s">
        <v>127</v>
      </c>
      <c r="F39" s="15">
        <f>521330/1000</f>
        <v>521.33000000000004</v>
      </c>
      <c r="G39" s="15">
        <f>453357/1000</f>
        <v>453.35700000000003</v>
      </c>
      <c r="H39" s="15">
        <v>0</v>
      </c>
      <c r="I39" s="15">
        <v>0</v>
      </c>
      <c r="J39" s="15">
        <v>0</v>
      </c>
      <c r="K39" s="12" t="s">
        <v>173</v>
      </c>
      <c r="L39" s="2"/>
      <c r="M39" s="2"/>
      <c r="N39" s="2"/>
      <c r="O39" s="2"/>
    </row>
    <row r="40" spans="1:15" ht="24.75" customHeight="1">
      <c r="A40" s="49"/>
      <c r="B40" s="49"/>
      <c r="C40" s="12" t="s">
        <v>110</v>
      </c>
      <c r="D40" s="7" t="s">
        <v>131</v>
      </c>
      <c r="E40" s="5" t="s">
        <v>127</v>
      </c>
      <c r="F40" s="15">
        <f>71000/1000</f>
        <v>71</v>
      </c>
      <c r="G40" s="15">
        <f>65781.87/1000</f>
        <v>65.781869999999998</v>
      </c>
      <c r="H40" s="15">
        <v>0</v>
      </c>
      <c r="I40" s="15">
        <v>0</v>
      </c>
      <c r="J40" s="15">
        <v>0</v>
      </c>
      <c r="K40" s="12" t="s">
        <v>173</v>
      </c>
      <c r="L40" s="2"/>
      <c r="M40" s="2"/>
      <c r="N40" s="2"/>
      <c r="O40" s="2"/>
    </row>
    <row r="41" spans="1:15" ht="19.5" customHeight="1">
      <c r="A41" s="49"/>
      <c r="B41" s="49"/>
      <c r="C41" s="12" t="s">
        <v>111</v>
      </c>
      <c r="D41" s="7" t="s">
        <v>132</v>
      </c>
      <c r="E41" s="5" t="s">
        <v>127</v>
      </c>
      <c r="F41" s="15">
        <f>172315/1000</f>
        <v>172.315</v>
      </c>
      <c r="G41" s="15">
        <f>170253.62/1000</f>
        <v>170.25361999999998</v>
      </c>
      <c r="H41" s="15">
        <v>0</v>
      </c>
      <c r="I41" s="15">
        <v>0</v>
      </c>
      <c r="J41" s="15">
        <v>0</v>
      </c>
      <c r="K41" s="12" t="s">
        <v>173</v>
      </c>
      <c r="L41" s="2"/>
      <c r="M41" s="2"/>
      <c r="N41" s="2"/>
      <c r="O41" s="2"/>
    </row>
    <row r="42" spans="1:15" ht="29.25" customHeight="1">
      <c r="A42" s="49"/>
      <c r="B42" s="49"/>
      <c r="C42" s="12" t="s">
        <v>112</v>
      </c>
      <c r="D42" s="7" t="s">
        <v>133</v>
      </c>
      <c r="E42" s="5" t="s">
        <v>127</v>
      </c>
      <c r="F42" s="15">
        <f>769586.36/1000</f>
        <v>769.58636000000001</v>
      </c>
      <c r="G42" s="15">
        <f>769586.36/1000</f>
        <v>769.58636000000001</v>
      </c>
      <c r="H42" s="15">
        <v>0</v>
      </c>
      <c r="I42" s="15">
        <v>0</v>
      </c>
      <c r="J42" s="15">
        <v>0</v>
      </c>
      <c r="K42" s="12" t="s">
        <v>174</v>
      </c>
      <c r="L42" s="2"/>
      <c r="M42" s="2"/>
      <c r="N42" s="2"/>
      <c r="O42" s="2"/>
    </row>
    <row r="43" spans="1:15" ht="54.75" customHeight="1">
      <c r="A43" s="49"/>
      <c r="B43" s="49"/>
      <c r="C43" s="12" t="s">
        <v>113</v>
      </c>
      <c r="D43" s="7" t="s">
        <v>134</v>
      </c>
      <c r="E43" s="5" t="s">
        <v>127</v>
      </c>
      <c r="F43" s="15">
        <f>266216.18/1000</f>
        <v>266.21618000000001</v>
      </c>
      <c r="G43" s="15">
        <f>266216.18/1000</f>
        <v>266.21618000000001</v>
      </c>
      <c r="H43" s="15">
        <v>0</v>
      </c>
      <c r="I43" s="15">
        <v>0</v>
      </c>
      <c r="J43" s="15">
        <v>0</v>
      </c>
      <c r="K43" s="12" t="s">
        <v>173</v>
      </c>
      <c r="L43" s="2"/>
      <c r="M43" s="2"/>
      <c r="N43" s="2"/>
      <c r="O43" s="2"/>
    </row>
    <row r="44" spans="1:15" ht="39" customHeight="1">
      <c r="A44" s="49"/>
      <c r="B44" s="49"/>
      <c r="C44" s="12" t="s">
        <v>114</v>
      </c>
      <c r="D44" s="7" t="s">
        <v>135</v>
      </c>
      <c r="E44" s="5" t="s">
        <v>127</v>
      </c>
      <c r="F44" s="15">
        <f>451230/1000</f>
        <v>451.23</v>
      </c>
      <c r="G44" s="34">
        <f>451230/1000</f>
        <v>451.23</v>
      </c>
      <c r="H44" s="15">
        <v>0</v>
      </c>
      <c r="I44" s="15">
        <v>0</v>
      </c>
      <c r="J44" s="15">
        <v>0</v>
      </c>
      <c r="K44" s="12" t="s">
        <v>175</v>
      </c>
      <c r="L44" s="2"/>
      <c r="M44" s="2"/>
      <c r="N44" s="2"/>
      <c r="O44" s="2"/>
    </row>
    <row r="45" spans="1:15" ht="35.25" customHeight="1">
      <c r="A45" s="49"/>
      <c r="B45" s="49"/>
      <c r="C45" s="12" t="s">
        <v>115</v>
      </c>
      <c r="D45" s="7" t="s">
        <v>136</v>
      </c>
      <c r="E45" s="5" t="s">
        <v>127</v>
      </c>
      <c r="F45" s="15">
        <f>2246577/1000</f>
        <v>2246.5770000000002</v>
      </c>
      <c r="G45" s="15">
        <f>2246577/1000</f>
        <v>2246.5770000000002</v>
      </c>
      <c r="H45" s="15">
        <v>0</v>
      </c>
      <c r="I45" s="15">
        <v>0</v>
      </c>
      <c r="J45" s="15">
        <v>0</v>
      </c>
      <c r="K45" s="12" t="s">
        <v>176</v>
      </c>
      <c r="L45" s="2"/>
      <c r="M45" s="2"/>
      <c r="N45" s="2"/>
      <c r="O45" s="2"/>
    </row>
    <row r="46" spans="1:15" ht="97.5" customHeight="1">
      <c r="A46" s="49"/>
      <c r="B46" s="49"/>
      <c r="C46" s="12" t="s">
        <v>116</v>
      </c>
      <c r="D46" s="7" t="s">
        <v>137</v>
      </c>
      <c r="E46" s="5" t="s">
        <v>127</v>
      </c>
      <c r="F46" s="15">
        <f>7026810/1000</f>
        <v>7026.81</v>
      </c>
      <c r="G46" s="15">
        <f>6546793.55/1000</f>
        <v>6546.7935499999994</v>
      </c>
      <c r="H46" s="15">
        <v>0</v>
      </c>
      <c r="I46" s="15">
        <v>0</v>
      </c>
      <c r="J46" s="15">
        <v>0</v>
      </c>
      <c r="K46" s="12" t="s">
        <v>177</v>
      </c>
      <c r="L46" s="2"/>
      <c r="M46" s="2"/>
      <c r="N46" s="2"/>
      <c r="O46" s="2"/>
    </row>
    <row r="47" spans="1:15" ht="30" customHeight="1">
      <c r="A47" s="49"/>
      <c r="B47" s="49"/>
      <c r="C47" s="12" t="s">
        <v>117</v>
      </c>
      <c r="D47" s="7" t="s">
        <v>129</v>
      </c>
      <c r="E47" s="5" t="s">
        <v>127</v>
      </c>
      <c r="F47" s="15">
        <f>1400000/1000</f>
        <v>1400</v>
      </c>
      <c r="G47" s="15">
        <f>981698.23/1000</f>
        <v>981.69822999999997</v>
      </c>
      <c r="H47" s="15">
        <v>0</v>
      </c>
      <c r="I47" s="15">
        <v>0</v>
      </c>
      <c r="J47" s="15">
        <v>0</v>
      </c>
      <c r="K47" s="12" t="s">
        <v>177</v>
      </c>
      <c r="L47" s="2"/>
      <c r="M47" s="2"/>
      <c r="N47" s="2"/>
      <c r="O47" s="2"/>
    </row>
    <row r="48" spans="1:15" ht="36.75" customHeight="1">
      <c r="A48" s="49"/>
      <c r="B48" s="49"/>
      <c r="C48" s="12" t="s">
        <v>118</v>
      </c>
      <c r="D48" s="7" t="s">
        <v>138</v>
      </c>
      <c r="E48" s="5" t="s">
        <v>127</v>
      </c>
      <c r="F48" s="15">
        <f>174212.04/1000</f>
        <v>174.21204</v>
      </c>
      <c r="G48" s="15">
        <f>174212.04/1000</f>
        <v>174.21204</v>
      </c>
      <c r="H48" s="15">
        <v>0</v>
      </c>
      <c r="I48" s="15">
        <v>0</v>
      </c>
      <c r="J48" s="15">
        <v>0</v>
      </c>
      <c r="K48" s="12" t="s">
        <v>177</v>
      </c>
      <c r="L48" s="2"/>
      <c r="M48" s="2"/>
      <c r="N48" s="2"/>
      <c r="O48" s="2"/>
    </row>
    <row r="49" spans="1:15" ht="54" customHeight="1">
      <c r="A49" s="49"/>
      <c r="B49" s="49"/>
      <c r="C49" s="12" t="s">
        <v>119</v>
      </c>
      <c r="D49" s="7" t="s">
        <v>139</v>
      </c>
      <c r="E49" s="5" t="s">
        <v>140</v>
      </c>
      <c r="F49" s="15">
        <f>5316666.6/1000</f>
        <v>5316.6665999999996</v>
      </c>
      <c r="G49" s="15">
        <f>4950000/1000</f>
        <v>4950</v>
      </c>
      <c r="H49" s="15">
        <v>0</v>
      </c>
      <c r="I49" s="15">
        <v>0</v>
      </c>
      <c r="J49" s="15">
        <v>0</v>
      </c>
      <c r="K49" s="12" t="s">
        <v>177</v>
      </c>
      <c r="L49" s="2"/>
      <c r="M49" s="2"/>
      <c r="N49" s="2"/>
      <c r="O49" s="2"/>
    </row>
    <row r="50" spans="1:15" ht="33.75" customHeight="1">
      <c r="A50" s="49"/>
      <c r="B50" s="49"/>
      <c r="C50" s="12" t="s">
        <v>120</v>
      </c>
      <c r="D50" s="7" t="s">
        <v>66</v>
      </c>
      <c r="E50" s="5" t="s">
        <v>127</v>
      </c>
      <c r="F50" s="15">
        <f>4724092.8/1000</f>
        <v>4724.0927999999994</v>
      </c>
      <c r="G50" s="15">
        <f>4582370.04/1000</f>
        <v>4582.3700399999998</v>
      </c>
      <c r="H50" s="15">
        <v>0</v>
      </c>
      <c r="I50" s="15">
        <v>0</v>
      </c>
      <c r="J50" s="15">
        <v>0</v>
      </c>
      <c r="K50" s="12" t="s">
        <v>177</v>
      </c>
      <c r="L50" s="2"/>
      <c r="M50" s="2"/>
      <c r="N50" s="2"/>
      <c r="O50" s="2"/>
    </row>
    <row r="51" spans="1:15" ht="33.75" customHeight="1">
      <c r="A51" s="49"/>
      <c r="B51" s="49"/>
      <c r="C51" s="12" t="s">
        <v>121</v>
      </c>
      <c r="D51" s="7" t="s">
        <v>136</v>
      </c>
      <c r="E51" s="5" t="s">
        <v>127</v>
      </c>
      <c r="F51" s="15">
        <f>2000000/1000</f>
        <v>2000</v>
      </c>
      <c r="G51" s="15">
        <f>2000000/1000</f>
        <v>2000</v>
      </c>
      <c r="H51" s="15">
        <v>0</v>
      </c>
      <c r="I51" s="15">
        <v>0</v>
      </c>
      <c r="J51" s="15">
        <v>0</v>
      </c>
      <c r="K51" s="12" t="s">
        <v>177</v>
      </c>
      <c r="L51" s="2"/>
      <c r="M51" s="2"/>
      <c r="N51" s="2"/>
      <c r="O51" s="2"/>
    </row>
    <row r="52" spans="1:15" ht="29.25" customHeight="1">
      <c r="A52" s="49"/>
      <c r="B52" s="49"/>
      <c r="C52" s="12" t="s">
        <v>122</v>
      </c>
      <c r="D52" s="7" t="s">
        <v>141</v>
      </c>
      <c r="E52" s="5" t="s">
        <v>127</v>
      </c>
      <c r="F52" s="15">
        <f>419967.81/1000</f>
        <v>419.96780999999999</v>
      </c>
      <c r="G52" s="15">
        <f>419967.81/1000</f>
        <v>419.96780999999999</v>
      </c>
      <c r="H52" s="15">
        <v>0</v>
      </c>
      <c r="I52" s="15">
        <v>0</v>
      </c>
      <c r="J52" s="15">
        <v>0</v>
      </c>
      <c r="K52" s="12" t="s">
        <v>177</v>
      </c>
      <c r="L52" s="2"/>
      <c r="M52" s="2"/>
      <c r="N52" s="2"/>
      <c r="O52" s="2"/>
    </row>
    <row r="53" spans="1:15" ht="23.25" customHeight="1">
      <c r="A53" s="49"/>
      <c r="B53" s="49"/>
      <c r="C53" s="12" t="s">
        <v>123</v>
      </c>
      <c r="D53" s="7" t="s">
        <v>142</v>
      </c>
      <c r="E53" s="5" t="s">
        <v>127</v>
      </c>
      <c r="F53" s="15">
        <f>176250/1000</f>
        <v>176.25</v>
      </c>
      <c r="G53" s="15">
        <f>176250/1000</f>
        <v>176.25</v>
      </c>
      <c r="H53" s="15">
        <v>0</v>
      </c>
      <c r="I53" s="15">
        <v>0</v>
      </c>
      <c r="J53" s="15">
        <v>0</v>
      </c>
      <c r="K53" s="12" t="s">
        <v>178</v>
      </c>
      <c r="L53" s="2"/>
      <c r="M53" s="2"/>
      <c r="N53" s="2"/>
      <c r="O53" s="2"/>
    </row>
    <row r="54" spans="1:15" ht="26.25" customHeight="1">
      <c r="A54" s="49"/>
      <c r="B54" s="49"/>
      <c r="C54" s="12" t="s">
        <v>124</v>
      </c>
      <c r="D54" s="7" t="s">
        <v>142</v>
      </c>
      <c r="E54" s="5" t="s">
        <v>127</v>
      </c>
      <c r="F54" s="15">
        <f>62528.5/1000</f>
        <v>62.528500000000001</v>
      </c>
      <c r="G54" s="15">
        <f>62528.5/1000</f>
        <v>62.528500000000001</v>
      </c>
      <c r="H54" s="15">
        <v>0</v>
      </c>
      <c r="I54" s="15">
        <v>0</v>
      </c>
      <c r="J54" s="15">
        <v>0</v>
      </c>
      <c r="K54" s="12" t="s">
        <v>178</v>
      </c>
      <c r="L54" s="2"/>
      <c r="M54" s="2"/>
      <c r="N54" s="2"/>
      <c r="O54" s="2"/>
    </row>
    <row r="55" spans="1:15" ht="35.25" customHeight="1">
      <c r="A55" s="50"/>
      <c r="B55" s="50"/>
      <c r="C55" s="12" t="s">
        <v>125</v>
      </c>
      <c r="D55" s="7" t="s">
        <v>143</v>
      </c>
      <c r="E55" s="5" t="s">
        <v>127</v>
      </c>
      <c r="F55" s="15">
        <f>240000/1000</f>
        <v>240</v>
      </c>
      <c r="G55" s="15">
        <f>240000/1000</f>
        <v>240</v>
      </c>
      <c r="H55" s="15">
        <v>0</v>
      </c>
      <c r="I55" s="15">
        <v>0</v>
      </c>
      <c r="J55" s="15">
        <v>0</v>
      </c>
      <c r="K55" s="12" t="s">
        <v>178</v>
      </c>
      <c r="L55" s="2"/>
      <c r="M55" s="2"/>
      <c r="N55" s="2"/>
      <c r="O55" s="2"/>
    </row>
    <row r="56" spans="1:15" ht="19.5" customHeight="1">
      <c r="A56" s="54" t="s">
        <v>13</v>
      </c>
      <c r="B56" s="55"/>
      <c r="C56" s="55"/>
      <c r="D56" s="56"/>
      <c r="E56" s="21"/>
      <c r="F56" s="29">
        <f>SUM(F35:F55)</f>
        <v>31859.882289999998</v>
      </c>
      <c r="G56" s="29">
        <f>SUM(G35:G55)</f>
        <v>30145.821119999997</v>
      </c>
      <c r="H56" s="29">
        <f t="shared" ref="H56:J56" si="3">SUM(H35:H55)</f>
        <v>0</v>
      </c>
      <c r="I56" s="29">
        <f t="shared" si="3"/>
        <v>0</v>
      </c>
      <c r="J56" s="29">
        <f t="shared" si="3"/>
        <v>0</v>
      </c>
      <c r="K56" s="27"/>
      <c r="L56" s="2"/>
      <c r="M56" s="2"/>
      <c r="N56" s="2"/>
      <c r="O56" s="2"/>
    </row>
    <row r="57" spans="1:15" ht="75.75" customHeight="1">
      <c r="A57" s="46"/>
      <c r="B57" s="46" t="s">
        <v>187</v>
      </c>
      <c r="C57" s="9" t="s">
        <v>189</v>
      </c>
      <c r="D57" s="35" t="s">
        <v>186</v>
      </c>
      <c r="E57" s="36" t="s">
        <v>127</v>
      </c>
      <c r="F57" s="36">
        <v>752.8</v>
      </c>
      <c r="G57" s="36">
        <v>752.8</v>
      </c>
      <c r="H57" s="36">
        <v>0</v>
      </c>
      <c r="I57" s="36">
        <v>0</v>
      </c>
      <c r="J57" s="36">
        <v>0</v>
      </c>
      <c r="K57" s="36" t="s">
        <v>175</v>
      </c>
      <c r="L57" s="2"/>
      <c r="M57" s="2"/>
      <c r="N57" s="2"/>
      <c r="O57" s="2"/>
    </row>
    <row r="58" spans="1:15" ht="19.5" customHeight="1">
      <c r="A58" s="54" t="s">
        <v>13</v>
      </c>
      <c r="B58" s="55"/>
      <c r="C58" s="55"/>
      <c r="D58" s="56"/>
      <c r="E58" s="21"/>
      <c r="F58" s="29">
        <f t="shared" ref="F58:K58" si="4">SUM(F57:F57)</f>
        <v>752.8</v>
      </c>
      <c r="G58" s="29">
        <f t="shared" si="4"/>
        <v>752.8</v>
      </c>
      <c r="H58" s="29">
        <f t="shared" si="4"/>
        <v>0</v>
      </c>
      <c r="I58" s="29">
        <f t="shared" si="4"/>
        <v>0</v>
      </c>
      <c r="J58" s="29">
        <f t="shared" si="4"/>
        <v>0</v>
      </c>
      <c r="K58" s="29">
        <f t="shared" si="4"/>
        <v>0</v>
      </c>
      <c r="L58" s="2"/>
      <c r="M58" s="2"/>
      <c r="N58" s="2"/>
      <c r="O58" s="2"/>
    </row>
    <row r="59" spans="1:15" ht="16.5" customHeight="1" thickBot="1">
      <c r="A59" s="39"/>
      <c r="B59" s="39"/>
      <c r="C59" s="40"/>
      <c r="D59" s="39"/>
      <c r="E59" s="39"/>
      <c r="F59" s="41"/>
      <c r="G59" s="41"/>
      <c r="H59" s="41"/>
      <c r="I59" s="41"/>
      <c r="J59" s="41"/>
      <c r="K59" s="41"/>
      <c r="L59" s="2"/>
      <c r="M59" s="2"/>
      <c r="N59" s="2"/>
      <c r="O59" s="2"/>
    </row>
    <row r="60" spans="1:15" ht="30" customHeight="1">
      <c r="A60" s="52"/>
      <c r="B60" s="49" t="s">
        <v>32</v>
      </c>
      <c r="C60" s="24" t="s">
        <v>46</v>
      </c>
      <c r="D60" s="25" t="s">
        <v>20</v>
      </c>
      <c r="E60" s="16" t="s">
        <v>19</v>
      </c>
      <c r="F60" s="37">
        <v>172.5</v>
      </c>
      <c r="G60" s="37">
        <v>0</v>
      </c>
      <c r="H60" s="37">
        <v>172.5</v>
      </c>
      <c r="I60" s="37">
        <v>0</v>
      </c>
      <c r="J60" s="37">
        <v>0</v>
      </c>
      <c r="K60" s="22">
        <v>45047</v>
      </c>
      <c r="L60" s="2"/>
      <c r="M60" s="2"/>
      <c r="N60" s="2"/>
      <c r="O60" s="2"/>
    </row>
    <row r="61" spans="1:15" ht="58.5" customHeight="1">
      <c r="A61" s="52"/>
      <c r="B61" s="49"/>
      <c r="C61" s="12" t="s">
        <v>47</v>
      </c>
      <c r="D61" s="17" t="s">
        <v>48</v>
      </c>
      <c r="E61" s="5" t="s">
        <v>19</v>
      </c>
      <c r="F61" s="15">
        <v>600.9</v>
      </c>
      <c r="G61" s="15">
        <v>0</v>
      </c>
      <c r="H61" s="15">
        <v>600.9</v>
      </c>
      <c r="I61" s="15">
        <v>0</v>
      </c>
      <c r="J61" s="15">
        <v>0</v>
      </c>
      <c r="K61" s="22">
        <v>45078</v>
      </c>
      <c r="L61" s="2"/>
      <c r="M61" s="2"/>
      <c r="N61" s="2"/>
      <c r="O61" s="2"/>
    </row>
    <row r="62" spans="1:15" ht="25.5" customHeight="1">
      <c r="A62" s="52"/>
      <c r="B62" s="49"/>
      <c r="C62" s="12" t="s">
        <v>49</v>
      </c>
      <c r="D62" s="17" t="s">
        <v>23</v>
      </c>
      <c r="E62" s="5" t="s">
        <v>19</v>
      </c>
      <c r="F62" s="15">
        <v>190</v>
      </c>
      <c r="G62" s="15">
        <v>0</v>
      </c>
      <c r="H62" s="15">
        <v>190</v>
      </c>
      <c r="I62" s="15">
        <v>0</v>
      </c>
      <c r="J62" s="15">
        <v>0</v>
      </c>
      <c r="K62" s="22">
        <v>45047</v>
      </c>
      <c r="L62" s="2"/>
      <c r="M62" s="2"/>
      <c r="N62" s="2"/>
      <c r="O62" s="2"/>
    </row>
    <row r="63" spans="1:15" ht="26.25" customHeight="1">
      <c r="A63" s="52"/>
      <c r="B63" s="49"/>
      <c r="C63" s="12" t="s">
        <v>50</v>
      </c>
      <c r="D63" s="17" t="s">
        <v>25</v>
      </c>
      <c r="E63" s="5" t="s">
        <v>19</v>
      </c>
      <c r="F63" s="15">
        <v>45</v>
      </c>
      <c r="G63" s="15">
        <v>0</v>
      </c>
      <c r="H63" s="15">
        <v>45</v>
      </c>
      <c r="I63" s="15">
        <v>0</v>
      </c>
      <c r="J63" s="15">
        <v>0</v>
      </c>
      <c r="K63" s="22">
        <v>45139</v>
      </c>
      <c r="L63" s="2"/>
      <c r="M63" s="2"/>
      <c r="N63" s="2"/>
      <c r="O63" s="2"/>
    </row>
    <row r="64" spans="1:15" ht="25.5" customHeight="1">
      <c r="A64" s="52"/>
      <c r="B64" s="49"/>
      <c r="C64" s="13" t="s">
        <v>51</v>
      </c>
      <c r="D64" s="10" t="s">
        <v>52</v>
      </c>
      <c r="E64" s="5" t="s">
        <v>19</v>
      </c>
      <c r="F64" s="15">
        <v>15</v>
      </c>
      <c r="G64" s="15">
        <v>0</v>
      </c>
      <c r="H64" s="15">
        <v>15</v>
      </c>
      <c r="I64" s="15">
        <v>0</v>
      </c>
      <c r="J64" s="15">
        <v>0</v>
      </c>
      <c r="K64" s="22">
        <v>45078</v>
      </c>
      <c r="L64" s="2"/>
      <c r="M64" s="2"/>
      <c r="N64" s="2"/>
      <c r="O64" s="2"/>
    </row>
    <row r="65" spans="1:15" ht="30" customHeight="1">
      <c r="A65" s="52"/>
      <c r="B65" s="49"/>
      <c r="C65" s="12" t="s">
        <v>53</v>
      </c>
      <c r="D65" s="17" t="s">
        <v>54</v>
      </c>
      <c r="E65" s="5" t="s">
        <v>19</v>
      </c>
      <c r="F65" s="15">
        <v>93.1</v>
      </c>
      <c r="G65" s="15">
        <v>0</v>
      </c>
      <c r="H65" s="15">
        <v>93.1</v>
      </c>
      <c r="I65" s="15">
        <v>0</v>
      </c>
      <c r="J65" s="15">
        <v>0</v>
      </c>
      <c r="K65" s="22">
        <v>45017</v>
      </c>
      <c r="L65" s="2"/>
      <c r="M65" s="2"/>
      <c r="N65" s="2"/>
      <c r="O65" s="2"/>
    </row>
    <row r="66" spans="1:15" ht="24.75" customHeight="1">
      <c r="A66" s="52"/>
      <c r="B66" s="49"/>
      <c r="C66" s="12" t="s">
        <v>55</v>
      </c>
      <c r="D66" s="17" t="s">
        <v>56</v>
      </c>
      <c r="E66" s="5" t="s">
        <v>19</v>
      </c>
      <c r="F66" s="15">
        <v>155</v>
      </c>
      <c r="G66" s="15">
        <v>0</v>
      </c>
      <c r="H66" s="15">
        <v>155</v>
      </c>
      <c r="I66" s="15">
        <v>0</v>
      </c>
      <c r="J66" s="15">
        <v>0</v>
      </c>
      <c r="K66" s="22">
        <v>45170</v>
      </c>
      <c r="L66" s="2"/>
      <c r="M66" s="2"/>
      <c r="N66" s="2"/>
      <c r="O66" s="2"/>
    </row>
    <row r="67" spans="1:15" ht="23.25" customHeight="1">
      <c r="A67" s="52"/>
      <c r="B67" s="49"/>
      <c r="C67" s="12" t="s">
        <v>57</v>
      </c>
      <c r="D67" s="17" t="s">
        <v>58</v>
      </c>
      <c r="E67" s="5" t="s">
        <v>19</v>
      </c>
      <c r="F67" s="15">
        <v>290</v>
      </c>
      <c r="G67" s="15">
        <v>0</v>
      </c>
      <c r="H67" s="15">
        <v>290</v>
      </c>
      <c r="I67" s="15">
        <v>0</v>
      </c>
      <c r="J67" s="15">
        <v>0</v>
      </c>
      <c r="K67" s="22">
        <v>45078</v>
      </c>
      <c r="L67" s="2"/>
      <c r="M67" s="2"/>
      <c r="N67" s="2"/>
      <c r="O67" s="2"/>
    </row>
    <row r="68" spans="1:15" ht="31.5" customHeight="1">
      <c r="A68" s="52"/>
      <c r="B68" s="49"/>
      <c r="C68" s="12" t="s">
        <v>59</v>
      </c>
      <c r="D68" s="17" t="s">
        <v>29</v>
      </c>
      <c r="E68" s="5" t="s">
        <v>19</v>
      </c>
      <c r="F68" s="15">
        <v>75</v>
      </c>
      <c r="G68" s="15">
        <v>0</v>
      </c>
      <c r="H68" s="15">
        <v>75</v>
      </c>
      <c r="I68" s="15">
        <v>0</v>
      </c>
      <c r="J68" s="15">
        <v>0</v>
      </c>
      <c r="K68" s="22">
        <v>45047</v>
      </c>
      <c r="L68" s="2"/>
      <c r="M68" s="2"/>
      <c r="N68" s="2"/>
      <c r="O68" s="2"/>
    </row>
    <row r="69" spans="1:15" ht="68.25" customHeight="1">
      <c r="A69" s="52"/>
      <c r="B69" s="49"/>
      <c r="C69" s="12" t="s">
        <v>60</v>
      </c>
      <c r="D69" s="17" t="s">
        <v>17</v>
      </c>
      <c r="E69" s="5" t="s">
        <v>19</v>
      </c>
      <c r="F69" s="15">
        <v>504</v>
      </c>
      <c r="G69" s="15">
        <v>0</v>
      </c>
      <c r="H69" s="15">
        <v>504</v>
      </c>
      <c r="I69" s="15">
        <v>0</v>
      </c>
      <c r="J69" s="15">
        <v>0</v>
      </c>
      <c r="K69" s="22">
        <v>44986</v>
      </c>
      <c r="L69" s="2"/>
      <c r="M69" s="2"/>
      <c r="N69" s="2"/>
      <c r="O69" s="2"/>
    </row>
    <row r="70" spans="1:15" ht="63" customHeight="1">
      <c r="A70" s="53"/>
      <c r="B70" s="50"/>
      <c r="C70" s="13" t="s">
        <v>61</v>
      </c>
      <c r="D70" s="17" t="s">
        <v>30</v>
      </c>
      <c r="E70" s="5" t="s">
        <v>45</v>
      </c>
      <c r="F70" s="15">
        <v>3200</v>
      </c>
      <c r="G70" s="15">
        <v>0</v>
      </c>
      <c r="H70" s="15">
        <v>3200</v>
      </c>
      <c r="I70" s="15">
        <v>0</v>
      </c>
      <c r="J70" s="15">
        <v>0</v>
      </c>
      <c r="K70" s="22">
        <v>45017</v>
      </c>
      <c r="L70" s="2"/>
      <c r="M70" s="2"/>
      <c r="N70" s="2"/>
      <c r="O70" s="2"/>
    </row>
    <row r="71" spans="1:15" ht="21" customHeight="1">
      <c r="A71" s="54" t="s">
        <v>14</v>
      </c>
      <c r="B71" s="55"/>
      <c r="C71" s="55"/>
      <c r="D71" s="56"/>
      <c r="E71" s="21"/>
      <c r="F71" s="31">
        <f>SUM(F60:F70)</f>
        <v>5340.5</v>
      </c>
      <c r="G71" s="31">
        <f>SUM(G60:G70)</f>
        <v>0</v>
      </c>
      <c r="H71" s="31">
        <f>SUM(H60:H70)</f>
        <v>5340.5</v>
      </c>
      <c r="I71" s="31">
        <f t="shared" ref="I71:J71" si="5">SUM(I60:I70)</f>
        <v>0</v>
      </c>
      <c r="J71" s="31">
        <f t="shared" si="5"/>
        <v>0</v>
      </c>
      <c r="K71" s="27"/>
      <c r="L71" s="2"/>
      <c r="M71" s="2"/>
      <c r="N71" s="2"/>
      <c r="O71" s="2"/>
    </row>
    <row r="72" spans="1:15" ht="36" customHeight="1">
      <c r="A72" s="57"/>
      <c r="B72" s="57" t="s">
        <v>77</v>
      </c>
      <c r="C72" s="12" t="s">
        <v>63</v>
      </c>
      <c r="D72" s="17" t="s">
        <v>66</v>
      </c>
      <c r="E72" s="17" t="s">
        <v>68</v>
      </c>
      <c r="F72" s="15">
        <v>1942.39</v>
      </c>
      <c r="G72" s="15">
        <v>0</v>
      </c>
      <c r="H72" s="15">
        <v>1942.39</v>
      </c>
      <c r="I72" s="15">
        <v>0</v>
      </c>
      <c r="J72" s="15">
        <v>0</v>
      </c>
      <c r="K72" s="22">
        <v>45200</v>
      </c>
    </row>
    <row r="73" spans="1:15" ht="34.5" customHeight="1">
      <c r="A73" s="49"/>
      <c r="B73" s="49"/>
      <c r="C73" s="12" t="s">
        <v>69</v>
      </c>
      <c r="D73" s="17" t="s">
        <v>67</v>
      </c>
      <c r="E73" s="17" t="s">
        <v>68</v>
      </c>
      <c r="F73" s="15">
        <v>1500</v>
      </c>
      <c r="G73" s="15">
        <v>0</v>
      </c>
      <c r="H73" s="15">
        <v>1500</v>
      </c>
      <c r="I73" s="15">
        <v>0</v>
      </c>
      <c r="J73" s="15">
        <v>0</v>
      </c>
      <c r="K73" s="22">
        <v>45200</v>
      </c>
    </row>
    <row r="74" spans="1:15" ht="30.75" customHeight="1">
      <c r="A74" s="49"/>
      <c r="B74" s="49"/>
      <c r="C74" s="12" t="s">
        <v>70</v>
      </c>
      <c r="D74" s="17" t="s">
        <v>74</v>
      </c>
      <c r="E74" s="17" t="s">
        <v>68</v>
      </c>
      <c r="F74" s="15">
        <v>350</v>
      </c>
      <c r="G74" s="15">
        <v>0</v>
      </c>
      <c r="H74" s="15">
        <v>350</v>
      </c>
      <c r="I74" s="15">
        <v>0</v>
      </c>
      <c r="J74" s="15">
        <v>0</v>
      </c>
      <c r="K74" s="22">
        <v>45200</v>
      </c>
    </row>
    <row r="75" spans="1:15" ht="32.25" customHeight="1">
      <c r="A75" s="49"/>
      <c r="B75" s="49"/>
      <c r="C75" s="12" t="s">
        <v>71</v>
      </c>
      <c r="D75" s="17" t="s">
        <v>65</v>
      </c>
      <c r="E75" s="17" t="s">
        <v>68</v>
      </c>
      <c r="F75" s="15">
        <v>386.6</v>
      </c>
      <c r="G75" s="15">
        <v>0</v>
      </c>
      <c r="H75" s="15">
        <v>386.6</v>
      </c>
      <c r="I75" s="15">
        <v>0</v>
      </c>
      <c r="J75" s="15">
        <v>0</v>
      </c>
      <c r="K75" s="22">
        <v>45200</v>
      </c>
    </row>
    <row r="76" spans="1:15" ht="41.25" customHeight="1">
      <c r="A76" s="49"/>
      <c r="B76" s="49"/>
      <c r="C76" s="12" t="s">
        <v>72</v>
      </c>
      <c r="D76" s="17" t="s">
        <v>75</v>
      </c>
      <c r="E76" s="17" t="s">
        <v>68</v>
      </c>
      <c r="F76" s="15">
        <v>1000</v>
      </c>
      <c r="G76" s="15"/>
      <c r="H76" s="15">
        <v>1000</v>
      </c>
      <c r="I76" s="15">
        <v>0</v>
      </c>
      <c r="J76" s="15">
        <v>0</v>
      </c>
      <c r="K76" s="22">
        <v>45200</v>
      </c>
    </row>
    <row r="77" spans="1:15" ht="45.75" customHeight="1">
      <c r="A77" s="50"/>
      <c r="B77" s="50"/>
      <c r="C77" s="12" t="s">
        <v>73</v>
      </c>
      <c r="D77" s="17" t="s">
        <v>76</v>
      </c>
      <c r="E77" s="17" t="s">
        <v>68</v>
      </c>
      <c r="F77" s="15">
        <v>350</v>
      </c>
      <c r="G77" s="15">
        <v>0</v>
      </c>
      <c r="H77" s="15">
        <v>350</v>
      </c>
      <c r="I77" s="15">
        <v>0</v>
      </c>
      <c r="J77" s="15">
        <v>0</v>
      </c>
      <c r="K77" s="22">
        <v>45200</v>
      </c>
    </row>
    <row r="78" spans="1:15" ht="19.5" customHeight="1">
      <c r="A78" s="54" t="s">
        <v>14</v>
      </c>
      <c r="B78" s="55"/>
      <c r="C78" s="55"/>
      <c r="D78" s="56"/>
      <c r="E78" s="21"/>
      <c r="F78" s="31">
        <f>SUM(F72:F77)</f>
        <v>5528.9900000000007</v>
      </c>
      <c r="G78" s="31">
        <f t="shared" ref="G78:J78" si="6">SUM(G72:G77)</f>
        <v>0</v>
      </c>
      <c r="H78" s="31">
        <f t="shared" si="6"/>
        <v>5528.9900000000007</v>
      </c>
      <c r="I78" s="31">
        <f t="shared" si="6"/>
        <v>0</v>
      </c>
      <c r="J78" s="31">
        <f t="shared" si="6"/>
        <v>0</v>
      </c>
      <c r="K78" s="27"/>
    </row>
    <row r="79" spans="1:15" ht="65.25" customHeight="1">
      <c r="A79" s="19"/>
      <c r="B79" s="20" t="s">
        <v>86</v>
      </c>
      <c r="C79" s="12" t="s">
        <v>99</v>
      </c>
      <c r="D79" s="17" t="s">
        <v>95</v>
      </c>
      <c r="E79" s="17" t="s">
        <v>68</v>
      </c>
      <c r="F79" s="15">
        <v>5199.8</v>
      </c>
      <c r="G79" s="15">
        <v>0</v>
      </c>
      <c r="H79" s="15">
        <v>0</v>
      </c>
      <c r="I79" s="15">
        <v>5199.8</v>
      </c>
      <c r="J79" s="15">
        <v>0</v>
      </c>
      <c r="K79" s="22">
        <v>44866</v>
      </c>
    </row>
    <row r="80" spans="1:15">
      <c r="A80" s="54" t="s">
        <v>14</v>
      </c>
      <c r="B80" s="55"/>
      <c r="C80" s="55"/>
      <c r="D80" s="56"/>
      <c r="E80" s="21"/>
      <c r="F80" s="31">
        <f>F79</f>
        <v>5199.8</v>
      </c>
      <c r="G80" s="31">
        <f t="shared" ref="G80:J80" si="7">G79</f>
        <v>0</v>
      </c>
      <c r="H80" s="31">
        <f t="shared" si="7"/>
        <v>0</v>
      </c>
      <c r="I80" s="31">
        <f t="shared" si="7"/>
        <v>5199.8</v>
      </c>
      <c r="J80" s="31">
        <f t="shared" si="7"/>
        <v>0</v>
      </c>
      <c r="K80" s="27"/>
    </row>
    <row r="81" spans="1:11" ht="34.5" customHeight="1">
      <c r="A81" s="57"/>
      <c r="B81" s="57" t="s">
        <v>144</v>
      </c>
      <c r="C81" s="12" t="s">
        <v>146</v>
      </c>
      <c r="D81" s="7" t="s">
        <v>126</v>
      </c>
      <c r="E81" s="5" t="s">
        <v>127</v>
      </c>
      <c r="F81" s="15">
        <f>166227.47/1000</f>
        <v>166.22747000000001</v>
      </c>
      <c r="G81" s="15">
        <v>0</v>
      </c>
      <c r="H81" s="15">
        <f t="shared" ref="H81:H98" si="8">F81</f>
        <v>166.22747000000001</v>
      </c>
      <c r="I81" s="15">
        <v>0</v>
      </c>
      <c r="J81" s="15">
        <v>0</v>
      </c>
      <c r="K81" s="12" t="s">
        <v>179</v>
      </c>
    </row>
    <row r="82" spans="1:11" ht="24.75" customHeight="1">
      <c r="A82" s="49"/>
      <c r="B82" s="49"/>
      <c r="C82" s="12" t="s">
        <v>147</v>
      </c>
      <c r="D82" s="7" t="s">
        <v>148</v>
      </c>
      <c r="E82" s="5" t="s">
        <v>127</v>
      </c>
      <c r="F82" s="15">
        <f>216000/1000</f>
        <v>216</v>
      </c>
      <c r="G82" s="15">
        <v>0</v>
      </c>
      <c r="H82" s="15">
        <f t="shared" si="8"/>
        <v>216</v>
      </c>
      <c r="I82" s="15">
        <v>0</v>
      </c>
      <c r="J82" s="15">
        <v>0</v>
      </c>
      <c r="K82" s="12" t="s">
        <v>179</v>
      </c>
    </row>
    <row r="83" spans="1:11" ht="30.75" customHeight="1">
      <c r="A83" s="49"/>
      <c r="B83" s="49"/>
      <c r="C83" s="12" t="s">
        <v>149</v>
      </c>
      <c r="D83" s="7" t="s">
        <v>130</v>
      </c>
      <c r="E83" s="5" t="s">
        <v>127</v>
      </c>
      <c r="F83" s="15">
        <f>521330/1000</f>
        <v>521.33000000000004</v>
      </c>
      <c r="G83" s="15">
        <v>0</v>
      </c>
      <c r="H83" s="15">
        <f t="shared" si="8"/>
        <v>521.33000000000004</v>
      </c>
      <c r="I83" s="15">
        <v>0</v>
      </c>
      <c r="J83" s="15">
        <v>0</v>
      </c>
      <c r="K83" s="12" t="s">
        <v>179</v>
      </c>
    </row>
    <row r="84" spans="1:11" ht="26.25" customHeight="1">
      <c r="A84" s="49"/>
      <c r="B84" s="49"/>
      <c r="C84" s="12" t="s">
        <v>150</v>
      </c>
      <c r="D84" s="7" t="s">
        <v>151</v>
      </c>
      <c r="E84" s="5" t="s">
        <v>127</v>
      </c>
      <c r="F84" s="15">
        <f>528550/1000</f>
        <v>528.54999999999995</v>
      </c>
      <c r="G84" s="15">
        <v>0</v>
      </c>
      <c r="H84" s="15">
        <f t="shared" si="8"/>
        <v>528.54999999999995</v>
      </c>
      <c r="I84" s="15">
        <v>0</v>
      </c>
      <c r="J84" s="15">
        <v>0</v>
      </c>
      <c r="K84" s="12" t="s">
        <v>179</v>
      </c>
    </row>
    <row r="85" spans="1:11" ht="32.25" customHeight="1">
      <c r="A85" s="49"/>
      <c r="B85" s="49"/>
      <c r="C85" s="12" t="s">
        <v>152</v>
      </c>
      <c r="D85" s="7" t="s">
        <v>153</v>
      </c>
      <c r="E85" s="5" t="s">
        <v>127</v>
      </c>
      <c r="F85" s="15">
        <f>172315/1000</f>
        <v>172.315</v>
      </c>
      <c r="G85" s="15">
        <v>0</v>
      </c>
      <c r="H85" s="15">
        <f t="shared" si="8"/>
        <v>172.315</v>
      </c>
      <c r="I85" s="15">
        <v>0</v>
      </c>
      <c r="J85" s="15">
        <v>0</v>
      </c>
      <c r="K85" s="12" t="s">
        <v>179</v>
      </c>
    </row>
    <row r="86" spans="1:11" ht="30" customHeight="1">
      <c r="A86" s="49"/>
      <c r="B86" s="49"/>
      <c r="C86" s="12" t="s">
        <v>154</v>
      </c>
      <c r="D86" s="7" t="s">
        <v>133</v>
      </c>
      <c r="E86" s="5" t="s">
        <v>127</v>
      </c>
      <c r="F86" s="15">
        <f>769586.36/1000</f>
        <v>769.58636000000001</v>
      </c>
      <c r="G86" s="15">
        <v>0</v>
      </c>
      <c r="H86" s="15">
        <f t="shared" si="8"/>
        <v>769.58636000000001</v>
      </c>
      <c r="I86" s="15">
        <v>0</v>
      </c>
      <c r="J86" s="15">
        <v>0</v>
      </c>
      <c r="K86" s="12" t="s">
        <v>174</v>
      </c>
    </row>
    <row r="87" spans="1:11" ht="56.25" customHeight="1">
      <c r="A87" s="49"/>
      <c r="B87" s="49"/>
      <c r="C87" s="12" t="s">
        <v>113</v>
      </c>
      <c r="D87" s="7" t="s">
        <v>134</v>
      </c>
      <c r="E87" s="5" t="s">
        <v>127</v>
      </c>
      <c r="F87" s="15">
        <f>266216.18/1000</f>
        <v>266.21618000000001</v>
      </c>
      <c r="G87" s="15">
        <v>0</v>
      </c>
      <c r="H87" s="33">
        <f t="shared" si="8"/>
        <v>266.21618000000001</v>
      </c>
      <c r="I87" s="15">
        <v>0</v>
      </c>
      <c r="J87" s="15">
        <v>0</v>
      </c>
      <c r="K87" s="12" t="s">
        <v>179</v>
      </c>
    </row>
    <row r="88" spans="1:11" ht="36" customHeight="1">
      <c r="A88" s="49"/>
      <c r="B88" s="49"/>
      <c r="C88" s="12" t="s">
        <v>155</v>
      </c>
      <c r="D88" s="7" t="s">
        <v>135</v>
      </c>
      <c r="E88" s="5" t="s">
        <v>127</v>
      </c>
      <c r="F88" s="15">
        <v>451.23</v>
      </c>
      <c r="G88" s="15">
        <v>0</v>
      </c>
      <c r="H88" s="15">
        <f t="shared" si="8"/>
        <v>451.23</v>
      </c>
      <c r="I88" s="15">
        <v>0</v>
      </c>
      <c r="J88" s="15">
        <v>0</v>
      </c>
      <c r="K88" s="12" t="s">
        <v>180</v>
      </c>
    </row>
    <row r="89" spans="1:11" ht="35.25" customHeight="1">
      <c r="A89" s="49"/>
      <c r="B89" s="49"/>
      <c r="C89" s="12" t="s">
        <v>156</v>
      </c>
      <c r="D89" s="7" t="s">
        <v>136</v>
      </c>
      <c r="E89" s="5" t="s">
        <v>127</v>
      </c>
      <c r="F89" s="15">
        <f>4246577/1000</f>
        <v>4246.5770000000002</v>
      </c>
      <c r="G89" s="15">
        <v>0</v>
      </c>
      <c r="H89" s="15">
        <f t="shared" si="8"/>
        <v>4246.5770000000002</v>
      </c>
      <c r="I89" s="15">
        <v>0</v>
      </c>
      <c r="J89" s="15">
        <v>0</v>
      </c>
      <c r="K89" s="12" t="s">
        <v>181</v>
      </c>
    </row>
    <row r="90" spans="1:11" ht="99.75" customHeight="1">
      <c r="A90" s="49"/>
      <c r="B90" s="49"/>
      <c r="C90" s="12" t="s">
        <v>157</v>
      </c>
      <c r="D90" s="7" t="s">
        <v>137</v>
      </c>
      <c r="E90" s="5" t="s">
        <v>127</v>
      </c>
      <c r="F90" s="15">
        <f>7026810/1000</f>
        <v>7026.81</v>
      </c>
      <c r="G90" s="15">
        <v>0</v>
      </c>
      <c r="H90" s="15">
        <f t="shared" si="8"/>
        <v>7026.81</v>
      </c>
      <c r="I90" s="15">
        <v>0</v>
      </c>
      <c r="J90" s="15">
        <v>0</v>
      </c>
      <c r="K90" s="12" t="s">
        <v>182</v>
      </c>
    </row>
    <row r="91" spans="1:11" ht="27" customHeight="1">
      <c r="A91" s="49"/>
      <c r="B91" s="49"/>
      <c r="C91" s="12" t="s">
        <v>158</v>
      </c>
      <c r="D91" s="7" t="s">
        <v>129</v>
      </c>
      <c r="E91" s="5" t="s">
        <v>127</v>
      </c>
      <c r="F91" s="15">
        <f>1431150/1000</f>
        <v>1431.15</v>
      </c>
      <c r="G91" s="15">
        <v>0</v>
      </c>
      <c r="H91" s="15">
        <f t="shared" si="8"/>
        <v>1431.15</v>
      </c>
      <c r="I91" s="15">
        <v>0</v>
      </c>
      <c r="J91" s="15">
        <v>0</v>
      </c>
      <c r="K91" s="12" t="s">
        <v>177</v>
      </c>
    </row>
    <row r="92" spans="1:11" ht="32.25" customHeight="1">
      <c r="A92" s="49"/>
      <c r="B92" s="49"/>
      <c r="C92" s="12" t="s">
        <v>159</v>
      </c>
      <c r="D92" s="7" t="s">
        <v>138</v>
      </c>
      <c r="E92" s="5" t="s">
        <v>127</v>
      </c>
      <c r="F92" s="15">
        <f>174212.04/1000</f>
        <v>174.21204</v>
      </c>
      <c r="G92" s="15">
        <v>0</v>
      </c>
      <c r="H92" s="15">
        <f t="shared" si="8"/>
        <v>174.21204</v>
      </c>
      <c r="I92" s="15">
        <v>0</v>
      </c>
      <c r="J92" s="15">
        <v>0</v>
      </c>
      <c r="K92" s="12" t="s">
        <v>177</v>
      </c>
    </row>
    <row r="93" spans="1:11" ht="54" customHeight="1">
      <c r="A93" s="49"/>
      <c r="B93" s="49"/>
      <c r="C93" s="12" t="s">
        <v>160</v>
      </c>
      <c r="D93" s="7" t="s">
        <v>139</v>
      </c>
      <c r="E93" s="5" t="s">
        <v>140</v>
      </c>
      <c r="F93" s="15">
        <f>5083333.33/1000</f>
        <v>5083.3333300000004</v>
      </c>
      <c r="G93" s="15">
        <v>0</v>
      </c>
      <c r="H93" s="15">
        <f t="shared" si="8"/>
        <v>5083.3333300000004</v>
      </c>
      <c r="I93" s="15">
        <v>0</v>
      </c>
      <c r="J93" s="15">
        <v>0</v>
      </c>
      <c r="K93" s="12" t="s">
        <v>182</v>
      </c>
    </row>
    <row r="94" spans="1:11" ht="33" customHeight="1">
      <c r="A94" s="49"/>
      <c r="B94" s="49"/>
      <c r="C94" s="12" t="s">
        <v>161</v>
      </c>
      <c r="D94" s="7" t="s">
        <v>66</v>
      </c>
      <c r="E94" s="5" t="s">
        <v>127</v>
      </c>
      <c r="F94" s="15">
        <f>4126133.33/1000</f>
        <v>4126.1333299999997</v>
      </c>
      <c r="G94" s="15">
        <v>0</v>
      </c>
      <c r="H94" s="15">
        <f t="shared" si="8"/>
        <v>4126.1333299999997</v>
      </c>
      <c r="I94" s="15">
        <v>0</v>
      </c>
      <c r="J94" s="15">
        <v>0</v>
      </c>
      <c r="K94" s="12" t="s">
        <v>182</v>
      </c>
    </row>
    <row r="95" spans="1:11" ht="33" customHeight="1">
      <c r="A95" s="49"/>
      <c r="B95" s="49"/>
      <c r="C95" s="12" t="s">
        <v>162</v>
      </c>
      <c r="D95" s="7" t="s">
        <v>141</v>
      </c>
      <c r="E95" s="5" t="s">
        <v>127</v>
      </c>
      <c r="F95" s="15">
        <f>419967.81/1000</f>
        <v>419.96780999999999</v>
      </c>
      <c r="G95" s="15">
        <v>0</v>
      </c>
      <c r="H95" s="15">
        <f t="shared" si="8"/>
        <v>419.96780999999999</v>
      </c>
      <c r="I95" s="15">
        <v>0</v>
      </c>
      <c r="J95" s="15">
        <v>0</v>
      </c>
      <c r="K95" s="12" t="s">
        <v>182</v>
      </c>
    </row>
    <row r="96" spans="1:11" ht="29.25" customHeight="1">
      <c r="A96" s="49"/>
      <c r="B96" s="49"/>
      <c r="C96" s="12" t="s">
        <v>163</v>
      </c>
      <c r="D96" s="7" t="s">
        <v>164</v>
      </c>
      <c r="E96" s="5" t="s">
        <v>165</v>
      </c>
      <c r="F96" s="15">
        <f>487813.96/1000</f>
        <v>487.81396000000001</v>
      </c>
      <c r="G96" s="15">
        <v>0</v>
      </c>
      <c r="H96" s="15">
        <f t="shared" si="8"/>
        <v>487.81396000000001</v>
      </c>
      <c r="I96" s="15">
        <v>0</v>
      </c>
      <c r="J96" s="15">
        <v>0</v>
      </c>
      <c r="K96" s="12" t="s">
        <v>179</v>
      </c>
    </row>
    <row r="97" spans="1:11" ht="23.25" customHeight="1">
      <c r="A97" s="49"/>
      <c r="B97" s="49"/>
      <c r="C97" s="12" t="s">
        <v>166</v>
      </c>
      <c r="D97" s="7" t="s">
        <v>142</v>
      </c>
      <c r="E97" s="5" t="s">
        <v>127</v>
      </c>
      <c r="F97" s="15">
        <f>238800/1000</f>
        <v>238.8</v>
      </c>
      <c r="G97" s="15">
        <v>0</v>
      </c>
      <c r="H97" s="15">
        <f t="shared" si="8"/>
        <v>238.8</v>
      </c>
      <c r="I97" s="15">
        <v>0</v>
      </c>
      <c r="J97" s="15">
        <v>0</v>
      </c>
      <c r="K97" s="12" t="s">
        <v>183</v>
      </c>
    </row>
    <row r="98" spans="1:11" ht="38.25">
      <c r="A98" s="49"/>
      <c r="B98" s="49"/>
      <c r="C98" s="12" t="s">
        <v>167</v>
      </c>
      <c r="D98" s="7" t="s">
        <v>143</v>
      </c>
      <c r="E98" s="5" t="s">
        <v>127</v>
      </c>
      <c r="F98" s="15">
        <f>240000/1000</f>
        <v>240</v>
      </c>
      <c r="G98" s="15">
        <v>0</v>
      </c>
      <c r="H98" s="15">
        <f t="shared" si="8"/>
        <v>240</v>
      </c>
      <c r="I98" s="15">
        <v>0</v>
      </c>
      <c r="J98" s="15">
        <v>0</v>
      </c>
      <c r="K98" s="12" t="s">
        <v>183</v>
      </c>
    </row>
    <row r="99" spans="1:11" ht="19.5" customHeight="1">
      <c r="A99" s="54" t="s">
        <v>14</v>
      </c>
      <c r="B99" s="55"/>
      <c r="C99" s="55"/>
      <c r="D99" s="56"/>
      <c r="E99" s="21"/>
      <c r="F99" s="31">
        <f>SUM(F81:F98)</f>
        <v>26566.252479999999</v>
      </c>
      <c r="G99" s="31">
        <f t="shared" ref="G99:J99" si="9">SUM(G81:G98)</f>
        <v>0</v>
      </c>
      <c r="H99" s="31">
        <f t="shared" si="9"/>
        <v>26566.252479999999</v>
      </c>
      <c r="I99" s="31">
        <f t="shared" si="9"/>
        <v>0</v>
      </c>
      <c r="J99" s="31">
        <f t="shared" si="9"/>
        <v>0</v>
      </c>
      <c r="K99" s="38"/>
    </row>
    <row r="100" spans="1:11" ht="15.75" thickBot="1">
      <c r="A100" s="42"/>
      <c r="B100" s="43"/>
      <c r="C100" s="44"/>
      <c r="D100" s="43"/>
      <c r="E100" s="39"/>
      <c r="F100" s="45"/>
      <c r="G100" s="45"/>
      <c r="H100" s="45"/>
      <c r="I100" s="45"/>
      <c r="J100" s="45"/>
      <c r="K100" s="41"/>
    </row>
    <row r="101" spans="1:11" ht="34.5" customHeight="1">
      <c r="A101" s="51"/>
      <c r="B101" s="48" t="s">
        <v>32</v>
      </c>
      <c r="C101" s="26" t="s">
        <v>82</v>
      </c>
      <c r="D101" s="25" t="s">
        <v>18</v>
      </c>
      <c r="E101" s="25" t="s">
        <v>68</v>
      </c>
      <c r="F101" s="37">
        <v>100</v>
      </c>
      <c r="G101" s="37">
        <v>0</v>
      </c>
      <c r="H101" s="37">
        <v>0</v>
      </c>
      <c r="I101" s="37">
        <v>100</v>
      </c>
      <c r="J101" s="37">
        <v>0</v>
      </c>
      <c r="K101" s="32">
        <v>45383</v>
      </c>
    </row>
    <row r="102" spans="1:11" ht="24" customHeight="1">
      <c r="A102" s="52"/>
      <c r="B102" s="49"/>
      <c r="C102" s="18" t="s">
        <v>83</v>
      </c>
      <c r="D102" s="17" t="s">
        <v>20</v>
      </c>
      <c r="E102" s="17" t="s">
        <v>68</v>
      </c>
      <c r="F102" s="15">
        <v>105.4</v>
      </c>
      <c r="G102" s="15">
        <v>0</v>
      </c>
      <c r="H102" s="15">
        <v>0</v>
      </c>
      <c r="I102" s="15">
        <v>105.4</v>
      </c>
      <c r="J102" s="15">
        <v>0</v>
      </c>
      <c r="K102" s="22">
        <v>45413</v>
      </c>
    </row>
    <row r="103" spans="1:11" ht="58.5" customHeight="1">
      <c r="A103" s="52"/>
      <c r="B103" s="49"/>
      <c r="C103" s="18" t="s">
        <v>84</v>
      </c>
      <c r="D103" s="17" t="s">
        <v>22</v>
      </c>
      <c r="E103" s="17" t="s">
        <v>68</v>
      </c>
      <c r="F103" s="15">
        <v>523.9</v>
      </c>
      <c r="G103" s="15">
        <v>0</v>
      </c>
      <c r="H103" s="15">
        <v>0</v>
      </c>
      <c r="I103" s="15">
        <v>523.9</v>
      </c>
      <c r="J103" s="15">
        <v>0</v>
      </c>
      <c r="K103" s="22">
        <v>45474</v>
      </c>
    </row>
    <row r="104" spans="1:11" ht="27.75" customHeight="1">
      <c r="A104" s="52"/>
      <c r="B104" s="49"/>
      <c r="C104" s="18" t="s">
        <v>85</v>
      </c>
      <c r="D104" s="17" t="s">
        <v>23</v>
      </c>
      <c r="E104" s="17" t="s">
        <v>68</v>
      </c>
      <c r="F104" s="15">
        <v>109.1</v>
      </c>
      <c r="G104" s="15">
        <v>0</v>
      </c>
      <c r="H104" s="15">
        <v>0</v>
      </c>
      <c r="I104" s="15">
        <v>109.1</v>
      </c>
      <c r="J104" s="15">
        <v>0</v>
      </c>
      <c r="K104" s="22">
        <v>45352</v>
      </c>
    </row>
    <row r="105" spans="1:11" ht="31.5" customHeight="1">
      <c r="A105" s="52"/>
      <c r="B105" s="49"/>
      <c r="C105" s="18" t="s">
        <v>100</v>
      </c>
      <c r="D105" s="17" t="s">
        <v>25</v>
      </c>
      <c r="E105" s="17" t="s">
        <v>68</v>
      </c>
      <c r="F105" s="15">
        <v>15</v>
      </c>
      <c r="G105" s="15">
        <v>0</v>
      </c>
      <c r="H105" s="15">
        <v>0</v>
      </c>
      <c r="I105" s="15">
        <v>15</v>
      </c>
      <c r="J105" s="15">
        <v>0</v>
      </c>
      <c r="K105" s="22">
        <v>45413</v>
      </c>
    </row>
    <row r="106" spans="1:11" ht="26.25" customHeight="1">
      <c r="A106" s="52"/>
      <c r="B106" s="49"/>
      <c r="C106" s="18" t="s">
        <v>101</v>
      </c>
      <c r="D106" s="17" t="s">
        <v>56</v>
      </c>
      <c r="E106" s="17" t="s">
        <v>68</v>
      </c>
      <c r="F106" s="15">
        <v>319.3</v>
      </c>
      <c r="G106" s="15">
        <v>0</v>
      </c>
      <c r="H106" s="15">
        <v>0</v>
      </c>
      <c r="I106" s="15">
        <v>319.3</v>
      </c>
      <c r="J106" s="15">
        <v>0</v>
      </c>
      <c r="K106" s="22">
        <v>45413</v>
      </c>
    </row>
    <row r="107" spans="1:11" ht="35.25" customHeight="1">
      <c r="A107" s="52"/>
      <c r="B107" s="49"/>
      <c r="C107" s="18" t="s">
        <v>102</v>
      </c>
      <c r="D107" s="17" t="s">
        <v>29</v>
      </c>
      <c r="E107" s="17" t="s">
        <v>68</v>
      </c>
      <c r="F107" s="15">
        <v>90</v>
      </c>
      <c r="G107" s="15">
        <v>0</v>
      </c>
      <c r="H107" s="15">
        <v>0</v>
      </c>
      <c r="I107" s="15">
        <v>90</v>
      </c>
      <c r="J107" s="15">
        <v>0</v>
      </c>
      <c r="K107" s="22">
        <v>45444</v>
      </c>
    </row>
    <row r="108" spans="1:11" ht="52.5" customHeight="1">
      <c r="A108" s="52"/>
      <c r="B108" s="49"/>
      <c r="C108" s="18" t="s">
        <v>103</v>
      </c>
      <c r="D108" s="17" t="s">
        <v>17</v>
      </c>
      <c r="E108" s="17" t="s">
        <v>68</v>
      </c>
      <c r="F108" s="15">
        <v>504</v>
      </c>
      <c r="G108" s="15">
        <v>0</v>
      </c>
      <c r="H108" s="15">
        <v>0</v>
      </c>
      <c r="I108" s="15">
        <v>504</v>
      </c>
      <c r="J108" s="15">
        <v>0</v>
      </c>
      <c r="K108" s="22">
        <v>45505</v>
      </c>
    </row>
    <row r="109" spans="1:11" ht="60" customHeight="1">
      <c r="A109" s="53"/>
      <c r="B109" s="50"/>
      <c r="C109" s="18" t="s">
        <v>104</v>
      </c>
      <c r="D109" s="17" t="s">
        <v>30</v>
      </c>
      <c r="E109" s="17" t="s">
        <v>45</v>
      </c>
      <c r="F109" s="15">
        <v>3200</v>
      </c>
      <c r="G109" s="15">
        <v>0</v>
      </c>
      <c r="H109" s="15">
        <v>0</v>
      </c>
      <c r="I109" s="15">
        <v>3200</v>
      </c>
      <c r="J109" s="15">
        <v>0</v>
      </c>
      <c r="K109" s="22">
        <v>45383</v>
      </c>
    </row>
    <row r="110" spans="1:11" ht="21.75" customHeight="1">
      <c r="A110" s="54" t="s">
        <v>15</v>
      </c>
      <c r="B110" s="55"/>
      <c r="C110" s="55"/>
      <c r="D110" s="56"/>
      <c r="E110" s="21"/>
      <c r="F110" s="31">
        <f>SUM(F101:F109)</f>
        <v>4966.7</v>
      </c>
      <c r="G110" s="31">
        <f>SUM(G101:G109)</f>
        <v>0</v>
      </c>
      <c r="H110" s="31">
        <f>SUM(H101:H109)</f>
        <v>0</v>
      </c>
      <c r="I110" s="31">
        <f>SUM(I101:I109)</f>
        <v>4966.7</v>
      </c>
      <c r="J110" s="31">
        <f>SUM(J101:J109)</f>
        <v>0</v>
      </c>
      <c r="K110" s="27"/>
    </row>
    <row r="111" spans="1:11" ht="36" customHeight="1">
      <c r="A111" s="57"/>
      <c r="B111" s="58" t="s">
        <v>80</v>
      </c>
      <c r="C111" s="12" t="str">
        <f>'[1]Page 1'!$B$49</f>
        <v>233860104825986010100100210008010244</v>
      </c>
      <c r="D111" s="17" t="s">
        <v>66</v>
      </c>
      <c r="E111" s="17" t="s">
        <v>68</v>
      </c>
      <c r="F111" s="15">
        <v>1942.39</v>
      </c>
      <c r="G111" s="15">
        <v>0</v>
      </c>
      <c r="H111" s="15">
        <v>0</v>
      </c>
      <c r="I111" s="15">
        <v>1942.39</v>
      </c>
      <c r="J111" s="15">
        <v>0</v>
      </c>
      <c r="K111" s="22">
        <v>45200</v>
      </c>
    </row>
    <row r="112" spans="1:11" ht="32.25" customHeight="1">
      <c r="A112" s="49"/>
      <c r="B112" s="59"/>
      <c r="C112" s="23" t="str">
        <f>'[1]Page 1'!$B$45</f>
        <v>233860104825986010100100170008122244</v>
      </c>
      <c r="D112" s="17" t="s">
        <v>67</v>
      </c>
      <c r="E112" s="17" t="s">
        <v>68</v>
      </c>
      <c r="F112" s="15">
        <v>1500</v>
      </c>
      <c r="G112" s="15">
        <v>0</v>
      </c>
      <c r="H112" s="15">
        <v>0</v>
      </c>
      <c r="I112" s="15">
        <v>1500</v>
      </c>
      <c r="J112" s="15">
        <v>0</v>
      </c>
      <c r="K112" s="22">
        <v>45200</v>
      </c>
    </row>
    <row r="113" spans="1:11" ht="34.5" customHeight="1">
      <c r="A113" s="49"/>
      <c r="B113" s="59"/>
      <c r="C113" s="12" t="str">
        <f>'[1]Page 1'!$B$46</f>
        <v>233860104825986010100100180009511244</v>
      </c>
      <c r="D113" s="17" t="s">
        <v>74</v>
      </c>
      <c r="E113" s="17" t="s">
        <v>68</v>
      </c>
      <c r="F113" s="15">
        <v>350</v>
      </c>
      <c r="G113" s="15">
        <v>0</v>
      </c>
      <c r="H113" s="15">
        <v>0</v>
      </c>
      <c r="I113" s="15">
        <v>350</v>
      </c>
      <c r="J113" s="15">
        <v>0</v>
      </c>
      <c r="K113" s="22">
        <v>45200</v>
      </c>
    </row>
    <row r="114" spans="1:11" ht="36.75" customHeight="1">
      <c r="A114" s="49"/>
      <c r="B114" s="59"/>
      <c r="C114" s="12" t="str">
        <f>'[1]Page 1'!$B$44</f>
        <v>233860104825986010100100160008129244</v>
      </c>
      <c r="D114" s="17" t="s">
        <v>65</v>
      </c>
      <c r="E114" s="17" t="s">
        <v>68</v>
      </c>
      <c r="F114" s="15">
        <v>386.6</v>
      </c>
      <c r="G114" s="15">
        <v>0</v>
      </c>
      <c r="H114" s="15">
        <v>0</v>
      </c>
      <c r="I114" s="15">
        <v>386.6</v>
      </c>
      <c r="J114" s="15">
        <v>0</v>
      </c>
      <c r="K114" s="22">
        <v>45200</v>
      </c>
    </row>
    <row r="115" spans="1:11" ht="45" customHeight="1">
      <c r="A115" s="49"/>
      <c r="B115" s="59"/>
      <c r="C115" s="12" t="str">
        <f>'[1]Page 1'!$B$47</f>
        <v>233860104825986010100100190006202244</v>
      </c>
      <c r="D115" s="17" t="s">
        <v>75</v>
      </c>
      <c r="E115" s="17" t="s">
        <v>68</v>
      </c>
      <c r="F115" s="15">
        <v>1000</v>
      </c>
      <c r="G115" s="15">
        <v>0</v>
      </c>
      <c r="H115" s="15">
        <v>0</v>
      </c>
      <c r="I115" s="15">
        <v>1000</v>
      </c>
      <c r="J115" s="15">
        <v>0</v>
      </c>
      <c r="K115" s="22">
        <v>45200</v>
      </c>
    </row>
    <row r="116" spans="1:11" ht="49.5" customHeight="1">
      <c r="A116" s="50"/>
      <c r="B116" s="60"/>
      <c r="C116" s="12" t="str">
        <f>'[1]Page 1'!$B$48</f>
        <v>233860104825986010100100200006209244</v>
      </c>
      <c r="D116" s="17" t="s">
        <v>81</v>
      </c>
      <c r="E116" s="17" t="s">
        <v>68</v>
      </c>
      <c r="F116" s="15">
        <v>350</v>
      </c>
      <c r="G116" s="15">
        <v>0</v>
      </c>
      <c r="H116" s="15">
        <v>0</v>
      </c>
      <c r="I116" s="15">
        <v>350</v>
      </c>
      <c r="J116" s="15">
        <v>0</v>
      </c>
      <c r="K116" s="22">
        <v>45200</v>
      </c>
    </row>
    <row r="117" spans="1:11" ht="21.75" customHeight="1">
      <c r="A117" s="54" t="s">
        <v>15</v>
      </c>
      <c r="B117" s="55"/>
      <c r="C117" s="55"/>
      <c r="D117" s="56"/>
      <c r="E117" s="21"/>
      <c r="F117" s="31">
        <f>SUM(F111:F116)</f>
        <v>5528.9900000000007</v>
      </c>
      <c r="G117" s="31">
        <f t="shared" ref="G117:J117" si="10">SUM(G111:G116)</f>
        <v>0</v>
      </c>
      <c r="H117" s="31">
        <f t="shared" si="10"/>
        <v>0</v>
      </c>
      <c r="I117" s="31">
        <f t="shared" si="10"/>
        <v>5528.9900000000007</v>
      </c>
      <c r="J117" s="31">
        <f t="shared" si="10"/>
        <v>0</v>
      </c>
      <c r="K117" s="27"/>
    </row>
    <row r="118" spans="1:11" ht="30" customHeight="1">
      <c r="A118" s="61"/>
      <c r="B118" s="61" t="s">
        <v>172</v>
      </c>
      <c r="C118" s="12" t="s">
        <v>168</v>
      </c>
      <c r="D118" s="7" t="s">
        <v>130</v>
      </c>
      <c r="E118" s="5" t="s">
        <v>127</v>
      </c>
      <c r="F118" s="15">
        <f>521330/1000</f>
        <v>521.33000000000004</v>
      </c>
      <c r="G118" s="15">
        <v>0</v>
      </c>
      <c r="H118" s="15">
        <v>0</v>
      </c>
      <c r="I118" s="15">
        <f>F118</f>
        <v>521.33000000000004</v>
      </c>
      <c r="J118" s="15">
        <v>0</v>
      </c>
      <c r="K118" s="12" t="s">
        <v>184</v>
      </c>
    </row>
    <row r="119" spans="1:11" ht="25.5" customHeight="1">
      <c r="A119" s="52"/>
      <c r="B119" s="52"/>
      <c r="C119" s="12" t="s">
        <v>169</v>
      </c>
      <c r="D119" s="7" t="s">
        <v>164</v>
      </c>
      <c r="E119" s="5" t="s">
        <v>165</v>
      </c>
      <c r="F119" s="15">
        <f>487813.96/1000</f>
        <v>487.81396000000001</v>
      </c>
      <c r="G119" s="15">
        <v>0</v>
      </c>
      <c r="H119" s="15">
        <v>0</v>
      </c>
      <c r="I119" s="15">
        <f t="shared" ref="I119:I121" si="11">F119</f>
        <v>487.81396000000001</v>
      </c>
      <c r="J119" s="15">
        <v>0</v>
      </c>
      <c r="K119" s="12" t="s">
        <v>184</v>
      </c>
    </row>
    <row r="120" spans="1:11" ht="36" customHeight="1">
      <c r="A120" s="52"/>
      <c r="B120" s="52"/>
      <c r="C120" s="12" t="s">
        <v>170</v>
      </c>
      <c r="D120" s="7" t="s">
        <v>133</v>
      </c>
      <c r="E120" s="5" t="s">
        <v>127</v>
      </c>
      <c r="F120" s="15">
        <f>769586.36/1000</f>
        <v>769.58636000000001</v>
      </c>
      <c r="G120" s="15">
        <v>0</v>
      </c>
      <c r="H120" s="15">
        <v>0</v>
      </c>
      <c r="I120" s="15">
        <f t="shared" si="11"/>
        <v>769.58636000000001</v>
      </c>
      <c r="J120" s="15">
        <v>0</v>
      </c>
      <c r="K120" s="12" t="s">
        <v>185</v>
      </c>
    </row>
    <row r="121" spans="1:11" ht="40.5" customHeight="1">
      <c r="A121" s="53"/>
      <c r="B121" s="53"/>
      <c r="C121" s="12" t="s">
        <v>171</v>
      </c>
      <c r="D121" s="7" t="s">
        <v>135</v>
      </c>
      <c r="E121" s="5" t="s">
        <v>127</v>
      </c>
      <c r="F121" s="15">
        <f>451230/1000</f>
        <v>451.23</v>
      </c>
      <c r="G121" s="15">
        <v>0</v>
      </c>
      <c r="H121" s="15">
        <v>0</v>
      </c>
      <c r="I121" s="15">
        <f t="shared" si="11"/>
        <v>451.23</v>
      </c>
      <c r="J121" s="15">
        <v>0</v>
      </c>
      <c r="K121" s="12" t="s">
        <v>188</v>
      </c>
    </row>
    <row r="122" spans="1:11" ht="20.25" customHeight="1">
      <c r="A122" s="54" t="s">
        <v>15</v>
      </c>
      <c r="B122" s="55"/>
      <c r="C122" s="55"/>
      <c r="D122" s="56"/>
      <c r="E122" s="21"/>
      <c r="F122" s="31">
        <f>SUM(F118:F121)</f>
        <v>2229.9603200000001</v>
      </c>
      <c r="G122" s="31">
        <f t="shared" ref="G122:J122" si="12">SUM(G118:G121)</f>
        <v>0</v>
      </c>
      <c r="H122" s="31">
        <f t="shared" si="12"/>
        <v>0</v>
      </c>
      <c r="I122" s="31">
        <f t="shared" si="12"/>
        <v>2229.9603200000001</v>
      </c>
      <c r="J122" s="31">
        <f t="shared" si="12"/>
        <v>0</v>
      </c>
      <c r="K122" s="27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</sheetData>
  <mergeCells count="46">
    <mergeCell ref="A122:D122"/>
    <mergeCell ref="A58:D58"/>
    <mergeCell ref="A81:A98"/>
    <mergeCell ref="B81:B98"/>
    <mergeCell ref="A99:D99"/>
    <mergeCell ref="B118:B121"/>
    <mergeCell ref="A118:A121"/>
    <mergeCell ref="G5:J5"/>
    <mergeCell ref="H6:I6"/>
    <mergeCell ref="K5:K7"/>
    <mergeCell ref="A3:K3"/>
    <mergeCell ref="G6:G7"/>
    <mergeCell ref="J6:J7"/>
    <mergeCell ref="F5:F7"/>
    <mergeCell ref="E5:E7"/>
    <mergeCell ref="D6:D7"/>
    <mergeCell ref="C6:C7"/>
    <mergeCell ref="B5:B7"/>
    <mergeCell ref="A5:A7"/>
    <mergeCell ref="A23:D23"/>
    <mergeCell ref="B9:B22"/>
    <mergeCell ref="A71:D71"/>
    <mergeCell ref="B60:B70"/>
    <mergeCell ref="A60:A70"/>
    <mergeCell ref="B24:B26"/>
    <mergeCell ref="A24:A26"/>
    <mergeCell ref="A27:D27"/>
    <mergeCell ref="A56:D56"/>
    <mergeCell ref="B35:B55"/>
    <mergeCell ref="A35:A55"/>
    <mergeCell ref="A1:J1"/>
    <mergeCell ref="B101:B109"/>
    <mergeCell ref="A101:A109"/>
    <mergeCell ref="A117:D117"/>
    <mergeCell ref="A110:D110"/>
    <mergeCell ref="B28:B33"/>
    <mergeCell ref="A28:A33"/>
    <mergeCell ref="A34:D34"/>
    <mergeCell ref="A80:D80"/>
    <mergeCell ref="B72:B77"/>
    <mergeCell ref="A72:A77"/>
    <mergeCell ref="A78:D78"/>
    <mergeCell ref="B111:B116"/>
    <mergeCell ref="A111:A116"/>
    <mergeCell ref="A9:A22"/>
    <mergeCell ref="C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2022-03-24T11:00:37Z</dcterms:modified>
</cp:coreProperties>
</file>